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9075" windowHeight="3750" tabRatio="251" activeTab="0"/>
  </bookViews>
  <sheets>
    <sheet name="STATISTIC 2 OP DE BASE" sheetId="1" r:id="rId1"/>
  </sheets>
  <definedNames>
    <definedName name="_xlfn.COUNTIFS" hidden="1">#NAME?</definedName>
    <definedName name="GOUV">#REF!</definedName>
    <definedName name="GOUVERNANCE">#REF!</definedName>
    <definedName name="KEROUPOURCENTAGECVPC">#REF!</definedName>
    <definedName name="KOUANDEPOURCENTAGECVPC">#REF!</definedName>
    <definedName name="_xlnm.Print_Area" localSheetId="0">'STATISTIC 2 OP DE BASE'!$A$1:$FJ$47</definedName>
  </definedNames>
  <calcPr fullCalcOnLoad="1"/>
</workbook>
</file>

<file path=xl/comments1.xml><?xml version="1.0" encoding="utf-8"?>
<comments xmlns="http://schemas.openxmlformats.org/spreadsheetml/2006/main">
  <authors>
    <author>TOSHIBA</author>
  </authors>
  <commentList>
    <comment ref="BB13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TG</t>
        </r>
      </text>
    </comment>
    <comment ref="CK22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  <comment ref="CK24" authorId="0">
      <text>
        <r>
          <rPr>
            <b/>
            <sz val="9"/>
            <rFont val="Tahoma"/>
            <family val="2"/>
          </rPr>
          <t>TOSHIBA:</t>
        </r>
        <r>
          <rPr>
            <sz val="9"/>
            <rFont val="Tahoma"/>
            <family val="2"/>
          </rPr>
          <t xml:space="preserve">
ET 2</t>
        </r>
      </text>
    </comment>
  </commentList>
</comments>
</file>

<file path=xl/sharedStrings.xml><?xml version="1.0" encoding="utf-8"?>
<sst xmlns="http://schemas.openxmlformats.org/spreadsheetml/2006/main" count="444" uniqueCount="192">
  <si>
    <t>GESTION DES INTRANTS ET COMMERCIALISATION</t>
  </si>
  <si>
    <t>1- COMPOSITION DES COOPERATIVES VILLAGEOISES DE PRODUCTEURS DE COTON</t>
  </si>
  <si>
    <t>FONCTIONNEMENT DES ORGANES</t>
  </si>
  <si>
    <t>DESCRIPTION DES SERVICES AUX MEMBRES</t>
  </si>
  <si>
    <t xml:space="preserve">STATISTIQUE COTONNIERES CAMPAGNE 2010/2011 </t>
  </si>
  <si>
    <t>COMPOSITION DE LA CVPC ET COMPETENCE DU BUREAU</t>
  </si>
  <si>
    <t>DOCUMENT JURIDIQUE ET ORGANE MISE EN PLACE</t>
  </si>
  <si>
    <t>FONCTIONNEMENT ASSEMBLEE GENERALE</t>
  </si>
  <si>
    <t>FONCTIONNEMENT CONSEIL D'ADMINISTRATION</t>
  </si>
  <si>
    <t>FONCTIONNEMENT COMITE DE CONTRÔLE</t>
  </si>
  <si>
    <t>QUALITE DE MEMBRE</t>
  </si>
  <si>
    <t>DOCUMENT DE GESTION DISPONIBLES ET TENUE</t>
  </si>
  <si>
    <t xml:space="preserve">INFORMATION ET FORMATION </t>
  </si>
  <si>
    <t>Intrants</t>
  </si>
  <si>
    <t>Production cotonnière</t>
  </si>
  <si>
    <t>NIVEAU D'EQUIPEMENT</t>
  </si>
  <si>
    <t>VARIABLES</t>
  </si>
  <si>
    <t>Membres fondateurs</t>
  </si>
  <si>
    <t>Nombre de producteurs 
campagne 2010-2011</t>
  </si>
  <si>
    <t>Nombre d'élus</t>
  </si>
  <si>
    <t>Âge moyen des élus</t>
  </si>
  <si>
    <t>Nombre d'élus alphabétisés  
en français</t>
  </si>
  <si>
    <t>Pourcentage élus alphabétisé en français</t>
  </si>
  <si>
    <t xml:space="preserve"> membre bureau alphabétisés  
en français</t>
  </si>
  <si>
    <t xml:space="preserve"> % membre bureau alphabétisés  
en français</t>
  </si>
  <si>
    <t>Nombre d'élus alphabétisés 
en langue locale</t>
  </si>
  <si>
    <t>Pourcentage élus alphabétisé en langue locale</t>
  </si>
  <si>
    <t>Membre bureau alphabétisé en langue locale</t>
  </si>
  <si>
    <t xml:space="preserve"> % membre bureau alphabétisés  
en langue locale</t>
  </si>
  <si>
    <t>Nombre d'élus ayant fait le CEF</t>
  </si>
  <si>
    <t>Pourcentage élus CEF</t>
  </si>
  <si>
    <t>Nombre d'élus formés en 
comptabilité gestion</t>
  </si>
  <si>
    <t xml:space="preserve">Pourcentage élus comptabilité </t>
  </si>
  <si>
    <t>Nombre d'élus formés 
en gestion coopératives</t>
  </si>
  <si>
    <t>Pourcentage élus gestion coopérative</t>
  </si>
  <si>
    <t>OP enregistrée</t>
  </si>
  <si>
    <t>OP dispose de Statuts</t>
  </si>
  <si>
    <t>Origine des Statuts de l'OP</t>
  </si>
  <si>
    <t>Mode d'adoption des Statuts</t>
  </si>
  <si>
    <t>OP dispose de 
règlement intérieur</t>
  </si>
  <si>
    <t xml:space="preserve">Origine du
règlement intérieur
 </t>
  </si>
  <si>
    <t>Mode d'adoption du
règlement intérieur</t>
  </si>
  <si>
    <t>OP ayant mis en place
Conseil d'Administration</t>
  </si>
  <si>
    <t>OP ayant mis en place
Comité de contrôle</t>
  </si>
  <si>
    <t xml:space="preserve">Fréquence Statutaire
AGO
</t>
  </si>
  <si>
    <t>Nombre d'AG tenue 
en 2010/2011</t>
  </si>
  <si>
    <t>Effectifs participants 
AG 2010/2011</t>
  </si>
  <si>
    <t>Effectif moyen participants</t>
  </si>
  <si>
    <t>Taux participation membre AG</t>
  </si>
  <si>
    <t>Moyens d'information
membres tenue AG</t>
  </si>
  <si>
    <t>Délai d'information
membres tenue AG</t>
  </si>
  <si>
    <t>Mode délibération
AG</t>
  </si>
  <si>
    <t>Elaboration 
Procès Verbal AG</t>
  </si>
  <si>
    <t>Définition Quorum AG</t>
  </si>
  <si>
    <t>Valeur quorum AG</t>
  </si>
  <si>
    <t>Conservation décision AG</t>
  </si>
  <si>
    <t>Effectif membres CA</t>
  </si>
  <si>
    <t>Nombre de CA tenu 
2010/2011</t>
  </si>
  <si>
    <t>Effectifs participants 
CA 2010/2011</t>
  </si>
  <si>
    <t>Effectif moyen participant CA</t>
  </si>
  <si>
    <t>Pourcentage moyen de membres 
CA présent au réunion</t>
  </si>
  <si>
    <t>Mode d'élection membres CA</t>
  </si>
  <si>
    <t>Moyens d'information
membres tenue CA</t>
  </si>
  <si>
    <t>Délai d'information
membres tenue CA</t>
  </si>
  <si>
    <t>Mode délibération
CA</t>
  </si>
  <si>
    <t>Elaboration 
Procès Verbal CA</t>
  </si>
  <si>
    <t>Définition Quorum CA</t>
  </si>
  <si>
    <t>Valeur quorum CA</t>
  </si>
  <si>
    <t>Conservation décision CA</t>
  </si>
  <si>
    <t>Comment les décisions du CA 
sont -elles portés aux membres</t>
  </si>
  <si>
    <t>PARAMETRES</t>
  </si>
  <si>
    <t>Effectif des membres CC</t>
  </si>
  <si>
    <t>Nombre de CC tenue 2010/11</t>
  </si>
  <si>
    <t>Effectif participants CC</t>
  </si>
  <si>
    <t>Effectif moyen participant CC</t>
  </si>
  <si>
    <t>Pourccentage moyen participation CC</t>
  </si>
  <si>
    <t>PARAMETRES 2</t>
  </si>
  <si>
    <t>Mode d'élection membres CC</t>
  </si>
  <si>
    <t>Moyen d'information membre réunion CC</t>
  </si>
  <si>
    <t>Délai d'information membres CC</t>
  </si>
  <si>
    <t>Mode de délibération CC</t>
  </si>
  <si>
    <t>Elaboration PV CC</t>
  </si>
  <si>
    <t>Conservation décision CC</t>
  </si>
  <si>
    <t>Comment aquiert -on la qualité ?
 de membre</t>
  </si>
  <si>
    <t>Comment perd t-on la qualité de membre ?</t>
  </si>
  <si>
    <t>Quel est le montant de la part sociale?</t>
  </si>
  <si>
    <t>Quel est le montant des droits d'adhésion ?</t>
  </si>
  <si>
    <t>Quel est le nombre de membres 
à jour vis-à-vis des cotisations ?</t>
  </si>
  <si>
    <t>Pourcentage de membres à jour vis-à-vis des cotisations</t>
  </si>
  <si>
    <t>Carte de membre</t>
  </si>
  <si>
    <t>Registre des membres</t>
  </si>
  <si>
    <t>Registre des PV/AG</t>
  </si>
  <si>
    <t>Registre des PV/CA</t>
  </si>
  <si>
    <t>Registre des PV/CC</t>
  </si>
  <si>
    <t>Registre de paiement des cotisations</t>
  </si>
  <si>
    <t>Cahier de caisse</t>
  </si>
  <si>
    <t>Cahier de banque</t>
  </si>
  <si>
    <t>Reçu de versement</t>
  </si>
  <si>
    <t>Fiche de stock</t>
  </si>
  <si>
    <t>Comment sont recensés les
 besoins en intrants</t>
  </si>
  <si>
    <t>Comment se fait la distribution 
des intrants ?</t>
  </si>
  <si>
    <t>Comment se fait la récupération ?
du crédit intrant</t>
  </si>
  <si>
    <t>Comment les producteurs sont payés?</t>
  </si>
  <si>
    <t>Quel est la date de la dernière 
AG d'expression des besoins ?</t>
  </si>
  <si>
    <t>Quel est l'effectif des producteurs présent 
à la dernière AG d'expression des besoins en intrants</t>
  </si>
  <si>
    <t>Participation des producteurs à 
AG d'expression</t>
  </si>
  <si>
    <t>Quel est le ratio d'endettement ?</t>
  </si>
  <si>
    <t>Quel est le nombre de producteurs endettés ?</t>
  </si>
  <si>
    <t>Quel est le nombre de producteurs non payés ?</t>
  </si>
  <si>
    <t>Combien de formation sont organisées
 à l'intention des membres</t>
  </si>
  <si>
    <t>Combien y at-il de producteurs 
ayant fait le CEF</t>
  </si>
  <si>
    <t>Combien d'élus ont fait le CEF</t>
  </si>
  <si>
    <t>Quantité d'engrais demandés 
(T) 2010/2011</t>
  </si>
  <si>
    <t>Quantité d'engrais reçus 
(T) 2010/2011</t>
  </si>
  <si>
    <t>Taux de couverture besoin exprimés</t>
  </si>
  <si>
    <t>Quantité d'engrais consommés 
(T) 2010/2011</t>
  </si>
  <si>
    <t>Taux de consommation des intrants 
par rapport aux besoin exprimés</t>
  </si>
  <si>
    <t>Valeur engrais consommés 
(MILLIONS DE fcfa) 2010/2011</t>
  </si>
  <si>
    <t>Quantité insecticides demandés 
(L) 2010/2011</t>
  </si>
  <si>
    <t>Quantité insecticides reçus 
(L) 2010/2011</t>
  </si>
  <si>
    <t>Quantité insecticides consommés 
(L) 2010/2011</t>
  </si>
  <si>
    <t>Valeur insecticides consommés 
(fcfa) 2010/2011</t>
  </si>
  <si>
    <t>Quantité herbicides demandés 
(L) 2010/2011</t>
  </si>
  <si>
    <t>Quantité herbicides reçus 
(L) 2010/2011</t>
  </si>
  <si>
    <t>Quantité herbicides consommés 
(L) 2010/2011</t>
  </si>
  <si>
    <t>Valeur herbicides consommés 
(L) 2010/2011</t>
  </si>
  <si>
    <t>Valeur total INTRANTS CONSOMMES
(y compris autres intrants)</t>
  </si>
  <si>
    <t>Nombre de producteurs prévus 
2010/2011</t>
  </si>
  <si>
    <t>Superficie prévue 2010/2011
(Ha)</t>
  </si>
  <si>
    <t>Rendement prévu 2010/2011
(T/Ha)</t>
  </si>
  <si>
    <t>Production prévue 2010/2011
(T)</t>
  </si>
  <si>
    <t>Nombre de producteurs effectifs 
2010/2011</t>
  </si>
  <si>
    <t>Superficie réalisée 2010/2011
(Ha)</t>
  </si>
  <si>
    <t>superficie moyenne par producteur</t>
  </si>
  <si>
    <t>Rendement réalisée 2010/2011
(T/Ha)</t>
  </si>
  <si>
    <t>Production réalisée 2010/2011
(T/Ha)</t>
  </si>
  <si>
    <t>TYPE D'EQUIPEMENT</t>
  </si>
  <si>
    <t>Magasin</t>
  </si>
  <si>
    <t>Chaise</t>
  </si>
  <si>
    <t xml:space="preserve">Table </t>
  </si>
  <si>
    <t>Moto</t>
  </si>
  <si>
    <t>Bascule</t>
  </si>
  <si>
    <t>NB</t>
  </si>
  <si>
    <t>NB.VIDE</t>
  </si>
  <si>
    <t>TAUX.REPONSE</t>
  </si>
  <si>
    <t>TOT</t>
  </si>
  <si>
    <t>MIN</t>
  </si>
  <si>
    <t xml:space="preserve"> </t>
  </si>
  <si>
    <t>MOY</t>
  </si>
  <si>
    <t>MAX</t>
  </si>
  <si>
    <t>DONNEES PAR COOPERATIVES VILLAGEOISES DE COTON</t>
  </si>
  <si>
    <t>NA</t>
  </si>
  <si>
    <t>DECODAGE</t>
  </si>
  <si>
    <t>valeur réelle</t>
  </si>
  <si>
    <t>1- oui, 2- non</t>
  </si>
  <si>
    <t>1 -Type AIC  , 2 - autres</t>
  </si>
  <si>
    <t>1 - en AG, 2 - de fait, 3 - autres</t>
  </si>
  <si>
    <t>1- Crieur public, 2 -par les agents d'encadrement 3 - radio, 
4 - autres</t>
  </si>
  <si>
    <t>1 - deux semaines avant, 2- une semaine avant, 3 - un jour avant,
 4- autres</t>
  </si>
  <si>
    <t>1 - consensus, 2 - vote, 3 - autres</t>
  </si>
  <si>
    <t>1 - toujours, 2- parfois, 3 - jamais</t>
  </si>
  <si>
    <t>1-Cahier ou registre de PV, 2-Cahier de note du rapporteur, 
3-cahier de note des membres</t>
  </si>
  <si>
    <t>1 - Bureau de consensus, 2 -élection en AG, 3 - autres</t>
  </si>
  <si>
    <t>1- Téléphone, 2 - Courrier, 3 - voies orales, 4- autres</t>
  </si>
  <si>
    <t>1 - consensus de tous les membres présents, 
2- vote de tous les membres présents, 
3- bureau du CA, 4 - autres</t>
  </si>
  <si>
    <t>1 - Toujours,  2 - parfois, 3 - jamais</t>
  </si>
  <si>
    <t>1- Cahier ou registre de PV, 
2-Cahier de note du rapporteur/secrétaire
/3-cahier de note des membres</t>
  </si>
  <si>
    <t xml:space="preserve"> 1 - Existe et a jour , 2 Existe pas à jour, 3 -N'existe pas</t>
  </si>
  <si>
    <t>Nombre poste poste vacant CA</t>
  </si>
  <si>
    <t>Nombre poste Vacant CC</t>
  </si>
  <si>
    <t>Pourcentage de producteur endettés</t>
  </si>
  <si>
    <t>Montant récupéré</t>
  </si>
  <si>
    <t>Taux de récupération</t>
  </si>
  <si>
    <t xml:space="preserve">Nombre d'adhérentes </t>
  </si>
  <si>
    <t xml:space="preserve">%  d'adhérentes </t>
  </si>
  <si>
    <t>KER01</t>
  </si>
  <si>
    <t>KER02</t>
  </si>
  <si>
    <t>4 OU 1</t>
  </si>
  <si>
    <t>KER03</t>
  </si>
  <si>
    <t>KER04</t>
  </si>
  <si>
    <t>KER05</t>
  </si>
  <si>
    <t>KER06</t>
  </si>
  <si>
    <t>KER07</t>
  </si>
  <si>
    <t>KER08</t>
  </si>
  <si>
    <t>KER09</t>
  </si>
  <si>
    <t>KER10</t>
  </si>
  <si>
    <t>KER11</t>
  </si>
  <si>
    <t>KER12</t>
  </si>
  <si>
    <t>KER13</t>
  </si>
  <si>
    <t>SR</t>
  </si>
  <si>
    <t>KER14</t>
  </si>
  <si>
    <t>KER15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</si>
</sst>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62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10"/>
      <name val="Arial Narrow"/>
      <family val="2"/>
    </font>
    <font>
      <i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4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FF0000"/>
      <name val="Arial Narrow"/>
      <family val="2"/>
    </font>
    <font>
      <i/>
      <sz val="12"/>
      <color rgb="FFFF0000"/>
      <name val="Arial Narrow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ashed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double"/>
      <top/>
      <bottom style="dashed"/>
    </border>
    <border>
      <left style="thin"/>
      <right style="thin"/>
      <top/>
      <bottom style="dashed"/>
    </border>
    <border>
      <left style="medium"/>
      <right style="thin"/>
      <top/>
      <bottom style="dashed"/>
    </border>
    <border>
      <left style="medium"/>
      <right style="double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/>
      <bottom style="dashed"/>
    </border>
    <border>
      <left/>
      <right/>
      <top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ouble"/>
      <top style="dashed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medium"/>
    </border>
    <border>
      <left style="dashed"/>
      <right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/>
      <top style="medium"/>
      <bottom style="thin"/>
    </border>
    <border>
      <left style="dashed"/>
      <right style="medium"/>
      <top style="medium"/>
      <bottom style="thin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8">
    <xf numFmtId="0" fontId="0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49" fillId="33" borderId="15" xfId="0" applyFont="1" applyFill="1" applyBorder="1" applyAlignment="1">
      <alignment horizontal="center" vertical="center" textRotation="90" wrapText="1"/>
    </xf>
    <xf numFmtId="0" fontId="49" fillId="33" borderId="16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49" fillId="0" borderId="17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49" fillId="33" borderId="18" xfId="0" applyFont="1" applyFill="1" applyBorder="1" applyAlignment="1">
      <alignment horizontal="left" vertical="center" textRotation="90" wrapText="1"/>
    </xf>
    <xf numFmtId="0" fontId="49" fillId="33" borderId="18" xfId="0" applyFont="1" applyFill="1" applyBorder="1" applyAlignment="1">
      <alignment horizontal="center" vertical="center" textRotation="90" wrapText="1"/>
    </xf>
    <xf numFmtId="0" fontId="49" fillId="33" borderId="19" xfId="0" applyFont="1" applyFill="1" applyBorder="1" applyAlignment="1">
      <alignment horizontal="center" vertical="center" textRotation="90" wrapText="1"/>
    </xf>
    <xf numFmtId="0" fontId="50" fillId="33" borderId="17" xfId="0" applyFont="1" applyFill="1" applyBorder="1" applyAlignment="1">
      <alignment horizontal="center" vertical="center" textRotation="90" wrapText="1"/>
    </xf>
    <xf numFmtId="0" fontId="50" fillId="33" borderId="18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50" fillId="0" borderId="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49" fillId="33" borderId="21" xfId="0" applyFont="1" applyFill="1" applyBorder="1" applyAlignment="1">
      <alignment horizontal="center" vertical="center" textRotation="90" wrapText="1"/>
    </xf>
    <xf numFmtId="0" fontId="51" fillId="33" borderId="21" xfId="0" applyFont="1" applyFill="1" applyBorder="1" applyAlignment="1">
      <alignment horizontal="center" vertical="center" textRotation="90" wrapText="1"/>
    </xf>
    <xf numFmtId="0" fontId="50" fillId="33" borderId="21" xfId="0" applyFont="1" applyFill="1" applyBorder="1" applyAlignment="1">
      <alignment horizontal="center" vertical="center" textRotation="90" wrapText="1"/>
    </xf>
    <xf numFmtId="0" fontId="49" fillId="33" borderId="22" xfId="0" applyFont="1" applyFill="1" applyBorder="1" applyAlignment="1">
      <alignment horizontal="center" vertical="center" textRotation="90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49" fillId="33" borderId="24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49" fillId="33" borderId="25" xfId="0" applyFont="1" applyFill="1" applyBorder="1" applyAlignment="1">
      <alignment horizontal="center" vertical="center" textRotation="90" wrapText="1"/>
    </xf>
    <xf numFmtId="0" fontId="49" fillId="33" borderId="26" xfId="0" applyFont="1" applyFill="1" applyBorder="1" applyAlignment="1">
      <alignment horizontal="center" vertical="center" textRotation="90" wrapText="1"/>
    </xf>
    <xf numFmtId="0" fontId="49" fillId="33" borderId="27" xfId="0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wrapText="1"/>
    </xf>
    <xf numFmtId="0" fontId="48" fillId="0" borderId="0" xfId="0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7" xfId="0" applyFont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48" fillId="6" borderId="28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 vertical="center"/>
    </xf>
    <xf numFmtId="0" fontId="53" fillId="6" borderId="14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3" fillId="6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6" borderId="14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8" fillId="6" borderId="14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6" borderId="2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9" fontId="53" fillId="6" borderId="33" xfId="50" applyFont="1" applyFill="1" applyBorder="1" applyAlignment="1">
      <alignment horizontal="center" vertical="center"/>
    </xf>
    <xf numFmtId="9" fontId="53" fillId="6" borderId="34" xfId="5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9" fontId="53" fillId="6" borderId="15" xfId="50" applyFont="1" applyFill="1" applyBorder="1" applyAlignment="1">
      <alignment horizontal="center" vertical="center"/>
    </xf>
    <xf numFmtId="9" fontId="53" fillId="6" borderId="16" xfId="50" applyFont="1" applyFill="1" applyBorder="1" applyAlignment="1">
      <alignment horizontal="center" vertical="center"/>
    </xf>
    <xf numFmtId="9" fontId="53" fillId="0" borderId="0" xfId="5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9" fontId="53" fillId="6" borderId="18" xfId="50" applyFont="1" applyFill="1" applyBorder="1" applyAlignment="1">
      <alignment horizontal="center" vertical="center"/>
    </xf>
    <xf numFmtId="9" fontId="53" fillId="6" borderId="19" xfId="5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9" fontId="53" fillId="6" borderId="21" xfId="50" applyFont="1" applyFill="1" applyBorder="1" applyAlignment="1">
      <alignment horizontal="center" vertical="center"/>
    </xf>
    <xf numFmtId="9" fontId="53" fillId="6" borderId="22" xfId="5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/>
    </xf>
    <xf numFmtId="9" fontId="5" fillId="16" borderId="33" xfId="50" applyFont="1" applyFill="1" applyBorder="1" applyAlignment="1">
      <alignment horizontal="center" vertical="center"/>
    </xf>
    <xf numFmtId="1" fontId="5" fillId="16" borderId="33" xfId="0" applyNumberFormat="1" applyFont="1" applyFill="1" applyBorder="1" applyAlignment="1">
      <alignment horizontal="center" vertical="center"/>
    </xf>
    <xf numFmtId="9" fontId="5" fillId="16" borderId="34" xfId="5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9" fontId="5" fillId="16" borderId="15" xfId="50" applyFont="1" applyFill="1" applyBorder="1" applyAlignment="1">
      <alignment horizontal="center" vertical="center"/>
    </xf>
    <xf numFmtId="9" fontId="5" fillId="16" borderId="16" xfId="50" applyFont="1" applyFill="1" applyBorder="1" applyAlignment="1">
      <alignment horizontal="center" vertical="center"/>
    </xf>
    <xf numFmtId="9" fontId="5" fillId="0" borderId="0" xfId="5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9" fontId="5" fillId="16" borderId="18" xfId="50" applyFont="1" applyFill="1" applyBorder="1" applyAlignment="1">
      <alignment horizontal="center" vertical="center"/>
    </xf>
    <xf numFmtId="9" fontId="5" fillId="16" borderId="19" xfId="5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1" fontId="5" fillId="16" borderId="15" xfId="0" applyNumberFormat="1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9" fontId="5" fillId="16" borderId="21" xfId="5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6" borderId="36" xfId="0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2" fontId="5" fillId="16" borderId="18" xfId="0" applyNumberFormat="1" applyFont="1" applyFill="1" applyBorder="1" applyAlignment="1">
      <alignment horizontal="center" vertical="center"/>
    </xf>
    <xf numFmtId="2" fontId="5" fillId="16" borderId="18" xfId="50" applyNumberFormat="1" applyFont="1" applyFill="1" applyBorder="1" applyAlignment="1">
      <alignment horizontal="center" vertical="center"/>
    </xf>
    <xf numFmtId="2" fontId="5" fillId="16" borderId="19" xfId="0" applyNumberFormat="1" applyFont="1" applyFill="1" applyBorder="1" applyAlignment="1">
      <alignment horizontal="center" vertical="center"/>
    </xf>
    <xf numFmtId="0" fontId="5" fillId="16" borderId="38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1" fontId="5" fillId="16" borderId="18" xfId="0" applyNumberFormat="1" applyFont="1" applyFill="1" applyBorder="1" applyAlignment="1">
      <alignment horizontal="center" vertical="center"/>
    </xf>
    <xf numFmtId="0" fontId="5" fillId="16" borderId="39" xfId="0" applyFont="1" applyFill="1" applyBorder="1" applyAlignment="1">
      <alignment horizontal="center" vertical="center"/>
    </xf>
    <xf numFmtId="1" fontId="5" fillId="16" borderId="15" xfId="50" applyNumberFormat="1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5" fillId="16" borderId="41" xfId="0" applyFont="1" applyFill="1" applyBorder="1" applyAlignment="1">
      <alignment horizontal="center" vertical="center"/>
    </xf>
    <xf numFmtId="9" fontId="5" fillId="16" borderId="41" xfId="50" applyFont="1" applyFill="1" applyBorder="1" applyAlignment="1">
      <alignment horizontal="center" vertical="center"/>
    </xf>
    <xf numFmtId="1" fontId="5" fillId="16" borderId="41" xfId="0" applyNumberFormat="1" applyFont="1" applyFill="1" applyBorder="1" applyAlignment="1">
      <alignment horizontal="center" vertical="center"/>
    </xf>
    <xf numFmtId="9" fontId="5" fillId="16" borderId="42" xfId="50" applyFont="1" applyFill="1" applyBorder="1" applyAlignment="1">
      <alignment horizontal="center" vertical="center"/>
    </xf>
    <xf numFmtId="1" fontId="5" fillId="16" borderId="41" xfId="50" applyNumberFormat="1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1" fontId="5" fillId="16" borderId="44" xfId="0" applyNumberFormat="1" applyFont="1" applyFill="1" applyBorder="1" applyAlignment="1">
      <alignment horizontal="center" vertical="center"/>
    </xf>
    <xf numFmtId="9" fontId="5" fillId="16" borderId="44" xfId="50" applyFont="1" applyFill="1" applyBorder="1" applyAlignment="1">
      <alignment horizontal="center" vertical="center"/>
    </xf>
    <xf numFmtId="9" fontId="5" fillId="16" borderId="45" xfId="50" applyFont="1" applyFill="1" applyBorder="1" applyAlignment="1">
      <alignment horizontal="center" vertical="center"/>
    </xf>
    <xf numFmtId="0" fontId="5" fillId="16" borderId="40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43" xfId="0" applyFont="1" applyFill="1" applyBorder="1" applyAlignment="1">
      <alignment horizontal="center" vertical="center"/>
    </xf>
    <xf numFmtId="9" fontId="5" fillId="0" borderId="46" xfId="5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16" borderId="43" xfId="0" applyFont="1" applyFill="1" applyBorder="1" applyAlignment="1">
      <alignment horizontal="center" vertical="center"/>
    </xf>
    <xf numFmtId="0" fontId="5" fillId="16" borderId="45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9" fontId="5" fillId="16" borderId="49" xfId="5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/>
    </xf>
    <xf numFmtId="0" fontId="5" fillId="16" borderId="51" xfId="0" applyFont="1" applyFill="1" applyBorder="1" applyAlignment="1">
      <alignment horizontal="center" vertical="center"/>
    </xf>
    <xf numFmtId="2" fontId="5" fillId="16" borderId="44" xfId="0" applyNumberFormat="1" applyFont="1" applyFill="1" applyBorder="1" applyAlignment="1">
      <alignment horizontal="center" vertical="center"/>
    </xf>
    <xf numFmtId="2" fontId="5" fillId="16" borderId="44" xfId="50" applyNumberFormat="1" applyFont="1" applyFill="1" applyBorder="1" applyAlignment="1">
      <alignment horizontal="center" vertical="center"/>
    </xf>
    <xf numFmtId="2" fontId="5" fillId="16" borderId="45" xfId="0" applyNumberFormat="1" applyFont="1" applyFill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8" fillId="34" borderId="53" xfId="0" applyFont="1" applyFill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center" vertical="center"/>
      <protection locked="0"/>
    </xf>
    <xf numFmtId="9" fontId="48" fillId="35" borderId="53" xfId="50" applyFont="1" applyFill="1" applyBorder="1" applyAlignment="1" applyProtection="1">
      <alignment horizontal="center" vertical="center"/>
      <protection locked="0"/>
    </xf>
    <xf numFmtId="1" fontId="48" fillId="0" borderId="53" xfId="50" applyNumberFormat="1" applyFont="1" applyBorder="1" applyAlignment="1" applyProtection="1">
      <alignment horizontal="center" vertical="center"/>
      <protection locked="0"/>
    </xf>
    <xf numFmtId="9" fontId="48" fillId="35" borderId="54" xfId="50" applyFont="1" applyFill="1" applyBorder="1" applyAlignment="1" applyProtection="1">
      <alignment horizontal="center" vertical="center"/>
      <protection locked="0"/>
    </xf>
    <xf numFmtId="0" fontId="48" fillId="0" borderId="55" xfId="0" applyFont="1" applyFill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35" borderId="56" xfId="0" applyFont="1" applyFill="1" applyBorder="1" applyAlignment="1" applyProtection="1">
      <alignment horizontal="center" vertical="center"/>
      <protection locked="0"/>
    </xf>
    <xf numFmtId="9" fontId="48" fillId="35" borderId="56" xfId="50" applyFont="1" applyFill="1" applyBorder="1" applyAlignment="1" applyProtection="1">
      <alignment horizontal="center" vertical="center"/>
      <protection locked="0"/>
    </xf>
    <xf numFmtId="9" fontId="48" fillId="0" borderId="56" xfId="50" applyFont="1" applyBorder="1" applyAlignment="1" applyProtection="1">
      <alignment horizontal="center" vertical="center"/>
      <protection locked="0"/>
    </xf>
    <xf numFmtId="9" fontId="54" fillId="35" borderId="56" xfId="50" applyFont="1" applyFill="1" applyBorder="1" applyAlignment="1" applyProtection="1">
      <alignment horizontal="center" vertical="center"/>
      <protection locked="0"/>
    </xf>
    <xf numFmtId="0" fontId="48" fillId="35" borderId="53" xfId="0" applyFont="1" applyFill="1" applyBorder="1" applyAlignment="1" applyProtection="1">
      <alignment horizontal="center" vertical="center"/>
      <protection locked="0"/>
    </xf>
    <xf numFmtId="0" fontId="48" fillId="0" borderId="54" xfId="0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9" fontId="48" fillId="0" borderId="0" xfId="50" applyFont="1" applyFill="1" applyBorder="1" applyAlignment="1" applyProtection="1">
      <alignment horizontal="center" vertical="center"/>
      <protection locked="0"/>
    </xf>
    <xf numFmtId="0" fontId="48" fillId="0" borderId="53" xfId="0" applyFont="1" applyFill="1" applyBorder="1" applyAlignment="1" applyProtection="1">
      <alignment horizontal="center" vertical="center"/>
      <protection locked="0"/>
    </xf>
    <xf numFmtId="0" fontId="48" fillId="0" borderId="54" xfId="0" applyFont="1" applyFill="1" applyBorder="1" applyAlignment="1" applyProtection="1">
      <alignment horizontal="center" vertical="center"/>
      <protection locked="0"/>
    </xf>
    <xf numFmtId="9" fontId="48" fillId="0" borderId="53" xfId="50" applyFont="1" applyBorder="1" applyAlignment="1" applyProtection="1">
      <alignment horizontal="center" vertical="center"/>
      <protection locked="0"/>
    </xf>
    <xf numFmtId="164" fontId="48" fillId="0" borderId="53" xfId="45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2" fontId="48" fillId="34" borderId="53" xfId="0" applyNumberFormat="1" applyFont="1" applyFill="1" applyBorder="1" applyAlignment="1" applyProtection="1">
      <alignment horizontal="center" vertical="center"/>
      <protection locked="0"/>
    </xf>
    <xf numFmtId="0" fontId="48" fillId="0" borderId="58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48" fillId="34" borderId="18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9" fontId="48" fillId="35" borderId="18" xfId="50" applyFont="1" applyFill="1" applyBorder="1" applyAlignment="1" applyProtection="1">
      <alignment horizontal="center" vertical="center"/>
      <protection locked="0"/>
    </xf>
    <xf numFmtId="1" fontId="48" fillId="0" borderId="18" xfId="50" applyNumberFormat="1" applyFont="1" applyBorder="1" applyAlignment="1" applyProtection="1">
      <alignment horizontal="center" vertical="center"/>
      <protection locked="0"/>
    </xf>
    <xf numFmtId="9" fontId="48" fillId="35" borderId="19" xfId="5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1" fontId="48" fillId="35" borderId="15" xfId="0" applyNumberFormat="1" applyFont="1" applyFill="1" applyBorder="1" applyAlignment="1" applyProtection="1">
      <alignment horizontal="center" vertical="center"/>
      <protection locked="0"/>
    </xf>
    <xf numFmtId="9" fontId="48" fillId="35" borderId="15" xfId="50" applyFont="1" applyFill="1" applyBorder="1" applyAlignment="1" applyProtection="1">
      <alignment horizontal="center" vertical="center"/>
      <protection locked="0"/>
    </xf>
    <xf numFmtId="0" fontId="48" fillId="35" borderId="18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0" fontId="48" fillId="0" borderId="19" xfId="0" applyFont="1" applyFill="1" applyBorder="1" applyAlignment="1" applyProtection="1">
      <alignment horizontal="center" vertical="center"/>
      <protection locked="0"/>
    </xf>
    <xf numFmtId="9" fontId="48" fillId="0" borderId="18" xfId="50" applyFont="1" applyBorder="1" applyAlignment="1" applyProtection="1">
      <alignment horizontal="center" vertical="center"/>
      <protection locked="0"/>
    </xf>
    <xf numFmtId="0" fontId="48" fillId="36" borderId="15" xfId="0" applyFont="1" applyFill="1" applyBorder="1" applyAlignment="1" applyProtection="1">
      <alignment horizontal="center" vertical="center"/>
      <protection locked="0"/>
    </xf>
    <xf numFmtId="0" fontId="48" fillId="0" borderId="59" xfId="0" applyFont="1" applyBorder="1" applyAlignment="1" applyProtection="1">
      <alignment horizontal="center" vertical="center"/>
      <protection locked="0"/>
    </xf>
    <xf numFmtId="9" fontId="48" fillId="0" borderId="15" xfId="50" applyFont="1" applyBorder="1" applyAlignment="1" applyProtection="1">
      <alignment horizontal="center" vertical="center"/>
      <protection locked="0"/>
    </xf>
    <xf numFmtId="0" fontId="48" fillId="35" borderId="15" xfId="0" applyFont="1" applyFill="1" applyBorder="1" applyAlignment="1" applyProtection="1">
      <alignment horizontal="center" vertical="center"/>
      <protection locked="0"/>
    </xf>
    <xf numFmtId="14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8" fillId="0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9" fontId="48" fillId="35" borderId="44" xfId="50" applyFont="1" applyFill="1" applyBorder="1" applyAlignment="1" applyProtection="1">
      <alignment horizontal="center" vertical="center"/>
      <protection locked="0"/>
    </xf>
    <xf numFmtId="1" fontId="48" fillId="0" borderId="44" xfId="50" applyNumberFormat="1" applyFont="1" applyBorder="1" applyAlignment="1" applyProtection="1">
      <alignment horizontal="center" vertical="center"/>
      <protection locked="0"/>
    </xf>
    <xf numFmtId="9" fontId="48" fillId="35" borderId="45" xfId="50" applyFont="1" applyFill="1" applyBorder="1" applyAlignment="1" applyProtection="1">
      <alignment horizontal="center" vertical="center"/>
      <protection locked="0"/>
    </xf>
    <xf numFmtId="0" fontId="48" fillId="0" borderId="40" xfId="0" applyFont="1" applyFill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9" fontId="48" fillId="35" borderId="41" xfId="50" applyFont="1" applyFill="1" applyBorder="1" applyAlignment="1" applyProtection="1">
      <alignment horizontal="center" vertical="center"/>
      <protection locked="0"/>
    </xf>
    <xf numFmtId="9" fontId="48" fillId="0" borderId="41" xfId="50" applyFont="1" applyBorder="1" applyAlignment="1" applyProtection="1">
      <alignment horizontal="center" vertical="center"/>
      <protection locked="0"/>
    </xf>
    <xf numFmtId="0" fontId="48" fillId="35" borderId="41" xfId="0" applyFont="1" applyFill="1" applyBorder="1" applyAlignment="1" applyProtection="1">
      <alignment horizontal="center" vertical="center"/>
      <protection locked="0"/>
    </xf>
    <xf numFmtId="0" fontId="48" fillId="35" borderId="44" xfId="0" applyFont="1" applyFill="1" applyBorder="1" applyAlignment="1" applyProtection="1">
      <alignment horizontal="center" vertical="center"/>
      <protection locked="0"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8" fillId="0" borderId="45" xfId="0" applyFont="1" applyFill="1" applyBorder="1" applyAlignment="1" applyProtection="1">
      <alignment horizontal="center" vertical="center"/>
      <protection locked="0"/>
    </xf>
    <xf numFmtId="9" fontId="48" fillId="0" borderId="44" xfId="50" applyFont="1" applyBorder="1" applyAlignment="1" applyProtection="1">
      <alignment horizontal="center" vertical="center"/>
      <protection locked="0"/>
    </xf>
    <xf numFmtId="0" fontId="48" fillId="0" borderId="60" xfId="0" applyFont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top" textRotation="90"/>
    </xf>
    <xf numFmtId="0" fontId="48" fillId="0" borderId="0" xfId="0" applyFont="1" applyFill="1" applyAlignment="1">
      <alignment horizontal="center" vertical="top" textRotation="90" wrapText="1"/>
    </xf>
    <xf numFmtId="0" fontId="48" fillId="0" borderId="0" xfId="0" applyFont="1" applyFill="1" applyBorder="1" applyAlignment="1">
      <alignment horizontal="center" vertical="top" textRotation="90"/>
    </xf>
    <xf numFmtId="0" fontId="48" fillId="0" borderId="0" xfId="0" applyFont="1" applyFill="1" applyAlignment="1">
      <alignment horizontal="center" vertical="top" textRotation="90"/>
    </xf>
    <xf numFmtId="0" fontId="48" fillId="0" borderId="52" xfId="0" applyFont="1" applyBorder="1" applyAlignment="1">
      <alignment horizontal="center" vertical="center"/>
    </xf>
    <xf numFmtId="0" fontId="54" fillId="0" borderId="53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0" xfId="0" applyFont="1" applyFill="1" applyAlignment="1">
      <alignment horizontal="center" vertical="top" textRotation="90"/>
    </xf>
    <xf numFmtId="0" fontId="54" fillId="0" borderId="18" xfId="0" applyFont="1" applyBorder="1" applyAlignment="1">
      <alignment/>
    </xf>
    <xf numFmtId="0" fontId="54" fillId="6" borderId="18" xfId="0" applyFont="1" applyFill="1" applyBorder="1" applyAlignment="1">
      <alignment horizontal="center" vertical="center"/>
    </xf>
    <xf numFmtId="9" fontId="55" fillId="6" borderId="18" xfId="50" applyFont="1" applyFill="1" applyBorder="1" applyAlignment="1">
      <alignment horizontal="center" vertical="center"/>
    </xf>
    <xf numFmtId="0" fontId="55" fillId="16" borderId="18" xfId="0" applyFont="1" applyFill="1" applyBorder="1" applyAlignment="1">
      <alignment horizontal="center" vertical="center"/>
    </xf>
    <xf numFmtId="0" fontId="55" fillId="16" borderId="44" xfId="0" applyFont="1" applyFill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18" borderId="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 vertical="center" textRotation="90" wrapText="1"/>
    </xf>
    <xf numFmtId="0" fontId="54" fillId="0" borderId="12" xfId="0" applyFont="1" applyFill="1" applyBorder="1" applyAlignment="1">
      <alignment/>
    </xf>
    <xf numFmtId="0" fontId="54" fillId="6" borderId="19" xfId="0" applyFont="1" applyFill="1" applyBorder="1" applyAlignment="1">
      <alignment horizontal="center" vertical="center"/>
    </xf>
    <xf numFmtId="9" fontId="55" fillId="6" borderId="19" xfId="50" applyFont="1" applyFill="1" applyBorder="1" applyAlignment="1">
      <alignment horizontal="center" vertical="center"/>
    </xf>
    <xf numFmtId="2" fontId="55" fillId="16" borderId="19" xfId="0" applyNumberFormat="1" applyFont="1" applyFill="1" applyBorder="1" applyAlignment="1">
      <alignment horizontal="center" vertical="center"/>
    </xf>
    <xf numFmtId="2" fontId="55" fillId="16" borderId="45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4" fontId="54" fillId="0" borderId="15" xfId="45" applyNumberFormat="1" applyFont="1" applyBorder="1" applyAlignment="1" applyProtection="1">
      <alignment horizontal="center" vertical="center"/>
      <protection locked="0"/>
    </xf>
    <xf numFmtId="9" fontId="54" fillId="0" borderId="15" xfId="5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/>
    </xf>
    <xf numFmtId="0" fontId="50" fillId="33" borderId="61" xfId="0" applyFont="1" applyFill="1" applyBorder="1" applyAlignment="1">
      <alignment horizontal="center" vertical="center" textRotation="90" wrapText="1"/>
    </xf>
    <xf numFmtId="0" fontId="54" fillId="0" borderId="61" xfId="0" applyFont="1" applyBorder="1" applyAlignment="1">
      <alignment/>
    </xf>
    <xf numFmtId="0" fontId="54" fillId="6" borderId="21" xfId="0" applyFont="1" applyFill="1" applyBorder="1" applyAlignment="1">
      <alignment horizontal="center" vertical="center"/>
    </xf>
    <xf numFmtId="9" fontId="55" fillId="6" borderId="21" xfId="50" applyFont="1" applyFill="1" applyBorder="1" applyAlignment="1">
      <alignment horizontal="center" vertical="center"/>
    </xf>
    <xf numFmtId="0" fontId="55" fillId="16" borderId="21" xfId="0" applyFont="1" applyFill="1" applyBorder="1" applyAlignment="1">
      <alignment horizontal="center" vertical="center"/>
    </xf>
    <xf numFmtId="0" fontId="55" fillId="16" borderId="4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9" fontId="5" fillId="6" borderId="33" xfId="5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 textRotation="90"/>
    </xf>
    <xf numFmtId="165" fontId="5" fillId="16" borderId="15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 applyProtection="1">
      <alignment horizontal="center" vertical="center"/>
      <protection locked="0"/>
    </xf>
    <xf numFmtId="0" fontId="53" fillId="37" borderId="56" xfId="0" applyFont="1" applyFill="1" applyBorder="1" applyAlignment="1" applyProtection="1">
      <alignment horizontal="center" vertical="center"/>
      <protection locked="0"/>
    </xf>
    <xf numFmtId="0" fontId="48" fillId="37" borderId="56" xfId="0" applyFont="1" applyFill="1" applyBorder="1" applyAlignment="1" applyProtection="1">
      <alignment horizontal="center" vertical="center"/>
      <protection locked="0"/>
    </xf>
    <xf numFmtId="0" fontId="48" fillId="37" borderId="53" xfId="0" applyFont="1" applyFill="1" applyBorder="1" applyAlignment="1" applyProtection="1">
      <alignment horizontal="center" vertical="center"/>
      <protection locked="0"/>
    </xf>
    <xf numFmtId="9" fontId="48" fillId="0" borderId="58" xfId="50" applyFont="1" applyBorder="1" applyAlignment="1" applyProtection="1">
      <alignment horizontal="center" vertical="center"/>
      <protection locked="0"/>
    </xf>
    <xf numFmtId="164" fontId="48" fillId="0" borderId="58" xfId="45" applyNumberFormat="1" applyFont="1" applyBorder="1" applyAlignment="1" applyProtection="1">
      <alignment horizontal="center" vertical="center"/>
      <protection locked="0"/>
    </xf>
    <xf numFmtId="0" fontId="48" fillId="34" borderId="15" xfId="0" applyFont="1" applyFill="1" applyBorder="1" applyAlignment="1" applyProtection="1">
      <alignment horizontal="center" vertical="center"/>
      <protection locked="0"/>
    </xf>
    <xf numFmtId="0" fontId="53" fillId="37" borderId="15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48" fillId="37" borderId="15" xfId="0" applyFont="1" applyFill="1" applyBorder="1" applyAlignment="1" applyProtection="1">
      <alignment horizontal="center" vertical="center"/>
      <protection locked="0"/>
    </xf>
    <xf numFmtId="0" fontId="48" fillId="36" borderId="18" xfId="0" applyFont="1" applyFill="1" applyBorder="1" applyAlignment="1" applyProtection="1">
      <alignment horizontal="center" vertical="center"/>
      <protection locked="0"/>
    </xf>
    <xf numFmtId="0" fontId="48" fillId="37" borderId="18" xfId="0" applyFont="1" applyFill="1" applyBorder="1" applyAlignment="1" applyProtection="1">
      <alignment horizontal="center" vertical="center"/>
      <protection locked="0"/>
    </xf>
    <xf numFmtId="9" fontId="54" fillId="35" borderId="19" xfId="50" applyFont="1" applyFill="1" applyBorder="1" applyAlignment="1" applyProtection="1">
      <alignment horizontal="center" vertical="center"/>
      <protection locked="0"/>
    </xf>
    <xf numFmtId="0" fontId="48" fillId="34" borderId="44" xfId="0" applyFont="1" applyFill="1" applyBorder="1" applyAlignment="1" applyProtection="1">
      <alignment horizontal="center" vertical="center"/>
      <protection locked="0"/>
    </xf>
    <xf numFmtId="0" fontId="48" fillId="34" borderId="41" xfId="0" applyFont="1" applyFill="1" applyBorder="1" applyAlignment="1" applyProtection="1">
      <alignment horizontal="center" vertical="center"/>
      <protection locked="0"/>
    </xf>
    <xf numFmtId="1" fontId="48" fillId="35" borderId="41" xfId="0" applyNumberFormat="1" applyFont="1" applyFill="1" applyBorder="1" applyAlignment="1" applyProtection="1">
      <alignment horizontal="center" vertical="center"/>
      <protection locked="0"/>
    </xf>
    <xf numFmtId="0" fontId="53" fillId="37" borderId="41" xfId="0" applyFont="1" applyFill="1" applyBorder="1" applyAlignment="1" applyProtection="1">
      <alignment horizontal="center" vertical="center"/>
      <protection locked="0"/>
    </xf>
    <xf numFmtId="0" fontId="48" fillId="37" borderId="41" xfId="0" applyFont="1" applyFill="1" applyBorder="1" applyAlignment="1" applyProtection="1">
      <alignment horizontal="center" vertical="center"/>
      <protection locked="0"/>
    </xf>
    <xf numFmtId="0" fontId="48" fillId="37" borderId="44" xfId="0" applyFont="1" applyFill="1" applyBorder="1" applyAlignment="1" applyProtection="1">
      <alignment horizontal="center" vertical="center"/>
      <protection locked="0"/>
    </xf>
    <xf numFmtId="0" fontId="54" fillId="0" borderId="62" xfId="0" applyFont="1" applyBorder="1" applyAlignment="1" applyProtection="1">
      <alignment horizontal="center" vertical="center"/>
      <protection locked="0"/>
    </xf>
    <xf numFmtId="9" fontId="54" fillId="0" borderId="62" xfId="5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54" fillId="0" borderId="63" xfId="0" applyFont="1" applyBorder="1" applyAlignment="1" applyProtection="1">
      <alignment horizontal="center" vertical="center"/>
      <protection locked="0"/>
    </xf>
    <xf numFmtId="9" fontId="54" fillId="0" borderId="63" xfId="50" applyFont="1" applyBorder="1" applyAlignment="1" applyProtection="1">
      <alignment horizontal="center" vertical="center"/>
      <protection locked="0"/>
    </xf>
    <xf numFmtId="0" fontId="48" fillId="0" borderId="64" xfId="0" applyFont="1" applyBorder="1" applyAlignment="1" applyProtection="1">
      <alignment horizontal="center" vertical="center"/>
      <protection locked="0"/>
    </xf>
    <xf numFmtId="0" fontId="54" fillId="0" borderId="65" xfId="0" applyFont="1" applyBorder="1" applyAlignment="1" applyProtection="1">
      <alignment horizontal="center" vertical="center"/>
      <protection locked="0"/>
    </xf>
    <xf numFmtId="9" fontId="54" fillId="0" borderId="65" xfId="50" applyFont="1" applyBorder="1" applyAlignment="1" applyProtection="1">
      <alignment horizontal="center" vertical="center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9" fontId="54" fillId="0" borderId="25" xfId="50" applyFont="1" applyBorder="1" applyAlignment="1" applyProtection="1">
      <alignment horizontal="center" vertical="center"/>
      <protection locked="0"/>
    </xf>
    <xf numFmtId="0" fontId="54" fillId="0" borderId="66" xfId="0" applyFont="1" applyBorder="1" applyAlignment="1" applyProtection="1">
      <alignment horizontal="center" vertical="center"/>
      <protection locked="0"/>
    </xf>
    <xf numFmtId="0" fontId="54" fillId="0" borderId="67" xfId="0" applyFont="1" applyBorder="1" applyAlignment="1" applyProtection="1">
      <alignment horizontal="center" vertical="center"/>
      <protection locked="0"/>
    </xf>
    <xf numFmtId="9" fontId="54" fillId="0" borderId="66" xfId="50" applyFont="1" applyBorder="1" applyAlignment="1" applyProtection="1">
      <alignment horizontal="center" vertical="center"/>
      <protection locked="0"/>
    </xf>
    <xf numFmtId="9" fontId="54" fillId="0" borderId="67" xfId="5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/>
    </xf>
    <xf numFmtId="9" fontId="48" fillId="0" borderId="11" xfId="50" applyFont="1" applyBorder="1" applyAlignment="1">
      <alignment horizontal="center" vertical="center"/>
    </xf>
    <xf numFmtId="0" fontId="54" fillId="0" borderId="68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/>
    </xf>
    <xf numFmtId="0" fontId="48" fillId="34" borderId="69" xfId="0" applyFont="1" applyFill="1" applyBorder="1" applyAlignment="1" applyProtection="1">
      <alignment horizontal="center" vertical="center"/>
      <protection locked="0"/>
    </xf>
    <xf numFmtId="0" fontId="48" fillId="0" borderId="70" xfId="0" applyFont="1" applyFill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34" borderId="25" xfId="0" applyFont="1" applyFill="1" applyBorder="1" applyAlignment="1" applyProtection="1">
      <alignment horizontal="center" vertical="center"/>
      <protection locked="0"/>
    </xf>
    <xf numFmtId="0" fontId="48" fillId="0" borderId="71" xfId="0" applyFont="1" applyFill="1" applyBorder="1" applyAlignment="1" applyProtection="1">
      <alignment horizontal="center" vertical="center"/>
      <protection locked="0"/>
    </xf>
    <xf numFmtId="0" fontId="48" fillId="34" borderId="28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>
      <alignment/>
    </xf>
    <xf numFmtId="164" fontId="54" fillId="0" borderId="72" xfId="45" applyNumberFormat="1" applyFont="1" applyBorder="1" applyAlignment="1" applyProtection="1">
      <alignment horizontal="center" vertical="center"/>
      <protection locked="0"/>
    </xf>
    <xf numFmtId="164" fontId="54" fillId="0" borderId="73" xfId="45" applyNumberFormat="1" applyFont="1" applyBorder="1" applyAlignment="1" applyProtection="1">
      <alignment horizontal="center" vertical="center"/>
      <protection locked="0"/>
    </xf>
    <xf numFmtId="9" fontId="54" fillId="0" borderId="72" xfId="50" applyFont="1" applyFill="1" applyBorder="1" applyAlignment="1" applyProtection="1">
      <alignment horizontal="center" vertical="center"/>
      <protection locked="0"/>
    </xf>
    <xf numFmtId="9" fontId="54" fillId="0" borderId="73" xfId="50" applyFont="1" applyFill="1" applyBorder="1" applyAlignment="1" applyProtection="1">
      <alignment horizontal="center" vertical="center"/>
      <protection locked="0"/>
    </xf>
    <xf numFmtId="0" fontId="48" fillId="0" borderId="74" xfId="0" applyFont="1" applyBorder="1" applyAlignment="1" applyProtection="1">
      <alignment horizontal="center" vertical="center"/>
      <protection locked="0"/>
    </xf>
    <xf numFmtId="0" fontId="48" fillId="0" borderId="75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2" fontId="48" fillId="34" borderId="69" xfId="0" applyNumberFormat="1" applyFont="1" applyFill="1" applyBorder="1" applyAlignment="1" applyProtection="1">
      <alignment horizontal="center" vertical="center"/>
      <protection locked="0"/>
    </xf>
    <xf numFmtId="2" fontId="48" fillId="34" borderId="67" xfId="0" applyNumberFormat="1" applyFont="1" applyFill="1" applyBorder="1" applyAlignment="1" applyProtection="1">
      <alignment horizontal="center" vertical="center"/>
      <protection locked="0"/>
    </xf>
    <xf numFmtId="0" fontId="48" fillId="34" borderId="66" xfId="0" applyFont="1" applyFill="1" applyBorder="1" applyAlignment="1" applyProtection="1">
      <alignment horizontal="center" vertical="center"/>
      <protection locked="0"/>
    </xf>
    <xf numFmtId="0" fontId="48" fillId="34" borderId="65" xfId="0" applyFont="1" applyFill="1" applyBorder="1" applyAlignment="1" applyProtection="1">
      <alignment horizontal="center" vertical="center"/>
      <protection locked="0"/>
    </xf>
    <xf numFmtId="0" fontId="48" fillId="34" borderId="67" xfId="0" applyFont="1" applyFill="1" applyBorder="1" applyAlignment="1" applyProtection="1">
      <alignment horizontal="center" vertical="center"/>
      <protection locked="0"/>
    </xf>
    <xf numFmtId="0" fontId="48" fillId="0" borderId="76" xfId="0" applyFont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" vertical="top" textRotation="90"/>
    </xf>
    <xf numFmtId="0" fontId="48" fillId="0" borderId="0" xfId="0" applyFont="1" applyFill="1" applyBorder="1" applyAlignment="1">
      <alignment horizontal="center" vertical="top" textRotation="90"/>
    </xf>
    <xf numFmtId="0" fontId="49" fillId="12" borderId="77" xfId="0" applyFont="1" applyFill="1" applyBorder="1" applyAlignment="1">
      <alignment horizontal="center"/>
    </xf>
    <xf numFmtId="0" fontId="49" fillId="12" borderId="78" xfId="0" applyFont="1" applyFill="1" applyBorder="1" applyAlignment="1">
      <alignment horizontal="center"/>
    </xf>
    <xf numFmtId="0" fontId="49" fillId="12" borderId="79" xfId="0" applyFont="1" applyFill="1" applyBorder="1" applyAlignment="1">
      <alignment horizontal="center"/>
    </xf>
    <xf numFmtId="0" fontId="49" fillId="0" borderId="80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9" fillId="0" borderId="81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top" textRotation="90"/>
    </xf>
    <xf numFmtId="0" fontId="48" fillId="0" borderId="0" xfId="0" applyFont="1" applyFill="1" applyAlignment="1">
      <alignment horizontal="center" vertical="top" textRotation="90" wrapText="1"/>
    </xf>
    <xf numFmtId="0" fontId="48" fillId="0" borderId="0" xfId="0" applyFont="1" applyAlignment="1">
      <alignment horizontal="center" vertical="top" textRotation="90"/>
    </xf>
    <xf numFmtId="0" fontId="49" fillId="0" borderId="82" xfId="0" applyFont="1" applyFill="1" applyBorder="1" applyAlignment="1">
      <alignment horizontal="center"/>
    </xf>
    <xf numFmtId="0" fontId="49" fillId="0" borderId="83" xfId="0" applyFont="1" applyFill="1" applyBorder="1" applyAlignment="1">
      <alignment horizontal="center"/>
    </xf>
    <xf numFmtId="0" fontId="49" fillId="0" borderId="8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8" fillId="0" borderId="85" xfId="0" applyFont="1" applyFill="1" applyBorder="1" applyAlignment="1">
      <alignment horizontal="center"/>
    </xf>
    <xf numFmtId="0" fontId="48" fillId="0" borderId="8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85" xfId="0" applyFont="1" applyFill="1" applyBorder="1" applyAlignment="1">
      <alignment horizontal="center"/>
    </xf>
    <xf numFmtId="0" fontId="49" fillId="0" borderId="8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8" fillId="0" borderId="52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88" xfId="0" applyFont="1" applyBorder="1" applyAlignment="1">
      <alignment horizontal="center"/>
    </xf>
    <xf numFmtId="0" fontId="49" fillId="0" borderId="87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89" xfId="0" applyFont="1" applyFill="1" applyBorder="1" applyAlignment="1">
      <alignment horizontal="center"/>
    </xf>
    <xf numFmtId="0" fontId="49" fillId="0" borderId="69" xfId="0" applyFont="1" applyFill="1" applyBorder="1" applyAlignment="1">
      <alignment horizontal="center"/>
    </xf>
    <xf numFmtId="0" fontId="49" fillId="0" borderId="90" xfId="0" applyFont="1" applyFill="1" applyBorder="1" applyAlignment="1">
      <alignment horizontal="center"/>
    </xf>
    <xf numFmtId="0" fontId="49" fillId="0" borderId="88" xfId="0" applyFont="1" applyFill="1" applyBorder="1" applyAlignment="1">
      <alignment horizontal="center"/>
    </xf>
    <xf numFmtId="0" fontId="49" fillId="0" borderId="91" xfId="0" applyFont="1" applyFill="1" applyBorder="1" applyAlignment="1">
      <alignment horizontal="center"/>
    </xf>
    <xf numFmtId="0" fontId="49" fillId="0" borderId="92" xfId="0" applyFont="1" applyFill="1" applyBorder="1" applyAlignment="1">
      <alignment horizontal="center"/>
    </xf>
    <xf numFmtId="0" fontId="49" fillId="18" borderId="13" xfId="0" applyFont="1" applyFill="1" applyBorder="1" applyAlignment="1">
      <alignment horizontal="center"/>
    </xf>
    <xf numFmtId="0" fontId="49" fillId="18" borderId="53" xfId="0" applyFont="1" applyFill="1" applyBorder="1" applyAlignment="1">
      <alignment horizontal="center"/>
    </xf>
    <xf numFmtId="0" fontId="49" fillId="18" borderId="54" xfId="0" applyFont="1" applyFill="1" applyBorder="1" applyAlignment="1">
      <alignment horizontal="center"/>
    </xf>
    <xf numFmtId="0" fontId="49" fillId="18" borderId="55" xfId="0" applyFont="1" applyFill="1" applyBorder="1" applyAlignment="1">
      <alignment horizontal="center"/>
    </xf>
    <xf numFmtId="0" fontId="49" fillId="18" borderId="56" xfId="0" applyFont="1" applyFill="1" applyBorder="1" applyAlignment="1">
      <alignment horizontal="center"/>
    </xf>
    <xf numFmtId="0" fontId="49" fillId="18" borderId="57" xfId="0" applyFont="1" applyFill="1" applyBorder="1" applyAlignment="1">
      <alignment horizontal="center"/>
    </xf>
    <xf numFmtId="0" fontId="49" fillId="38" borderId="13" xfId="0" applyFont="1" applyFill="1" applyBorder="1" applyAlignment="1">
      <alignment horizontal="center"/>
    </xf>
    <xf numFmtId="0" fontId="49" fillId="38" borderId="53" xfId="0" applyFont="1" applyFill="1" applyBorder="1" applyAlignment="1">
      <alignment horizontal="center"/>
    </xf>
    <xf numFmtId="0" fontId="49" fillId="38" borderId="54" xfId="0" applyFont="1" applyFill="1" applyBorder="1" applyAlignment="1">
      <alignment horizontal="center"/>
    </xf>
    <xf numFmtId="0" fontId="49" fillId="39" borderId="93" xfId="0" applyFont="1" applyFill="1" applyBorder="1" applyAlignment="1">
      <alignment horizontal="center"/>
    </xf>
    <xf numFmtId="0" fontId="49" fillId="39" borderId="94" xfId="0" applyFont="1" applyFill="1" applyBorder="1" applyAlignment="1">
      <alignment horizontal="center"/>
    </xf>
    <xf numFmtId="0" fontId="49" fillId="39" borderId="95" xfId="0" applyFont="1" applyFill="1" applyBorder="1" applyAlignment="1">
      <alignment horizontal="center"/>
    </xf>
    <xf numFmtId="0" fontId="49" fillId="39" borderId="96" xfId="0" applyFont="1" applyFill="1" applyBorder="1" applyAlignment="1">
      <alignment horizontal="center"/>
    </xf>
    <xf numFmtId="0" fontId="49" fillId="40" borderId="97" xfId="0" applyFont="1" applyFill="1" applyBorder="1" applyAlignment="1">
      <alignment horizontal="center"/>
    </xf>
    <xf numFmtId="0" fontId="49" fillId="40" borderId="98" xfId="0" applyFont="1" applyFill="1" applyBorder="1" applyAlignment="1">
      <alignment horizontal="center"/>
    </xf>
    <xf numFmtId="0" fontId="49" fillId="18" borderId="99" xfId="0" applyFont="1" applyFill="1" applyBorder="1" applyAlignment="1">
      <alignment horizontal="center"/>
    </xf>
    <xf numFmtId="0" fontId="49" fillId="18" borderId="100" xfId="0" applyFont="1" applyFill="1" applyBorder="1" applyAlignment="1">
      <alignment horizontal="center"/>
    </xf>
    <xf numFmtId="0" fontId="49" fillId="18" borderId="10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6"/>
  <sheetViews>
    <sheetView tabSelected="1" view="pageBreakPreview" zoomScale="60" zoomScaleNormal="85" zoomScalePageLayoutView="0" workbookViewId="0" topLeftCell="EO2">
      <pane ySplit="10" topLeftCell="A12" activePane="bottomLeft" state="frozen"/>
      <selection pane="topLeft" activeCell="AJ2" sqref="AJ2"/>
      <selection pane="bottomLeft" activeCell="B2" sqref="B2:V2"/>
    </sheetView>
  </sheetViews>
  <sheetFormatPr defaultColWidth="11.57421875" defaultRowHeight="15"/>
  <cols>
    <col min="1" max="1" width="9.8515625" style="243" customWidth="1"/>
    <col min="2" max="2" width="23.28125" style="7" bestFit="1" customWidth="1"/>
    <col min="3" max="3" width="11.00390625" style="7" customWidth="1"/>
    <col min="4" max="4" width="14.140625" style="7" bestFit="1" customWidth="1"/>
    <col min="5" max="6" width="11.00390625" style="283" customWidth="1"/>
    <col min="7" max="18" width="11.00390625" style="7" customWidth="1"/>
    <col min="19" max="19" width="14.140625" style="7" bestFit="1" customWidth="1"/>
    <col min="20" max="20" width="11.00390625" style="7" customWidth="1"/>
    <col min="21" max="21" width="14.140625" style="7" bestFit="1" customWidth="1"/>
    <col min="22" max="22" width="11.00390625" style="7" customWidth="1"/>
    <col min="23" max="23" width="10.140625" style="243" customWidth="1"/>
    <col min="24" max="24" width="23.28125" style="243" bestFit="1" customWidth="1"/>
    <col min="25" max="25" width="11.57421875" style="243" customWidth="1"/>
    <col min="26" max="31" width="11.57421875" style="7" customWidth="1"/>
    <col min="32" max="32" width="14.140625" style="7" bestFit="1" customWidth="1"/>
    <col min="33" max="33" width="11.57421875" style="7" customWidth="1"/>
    <col min="34" max="34" width="5.7109375" style="243" customWidth="1"/>
    <col min="35" max="35" width="11.57421875" style="243" customWidth="1"/>
    <col min="36" max="36" width="23.28125" style="243" bestFit="1" customWidth="1"/>
    <col min="37" max="49" width="11.8515625" style="7" customWidth="1"/>
    <col min="50" max="50" width="11.8515625" style="243" customWidth="1"/>
    <col min="51" max="51" width="9.7109375" style="243" customWidth="1"/>
    <col min="52" max="52" width="23.28125" style="243" bestFit="1" customWidth="1"/>
    <col min="53" max="57" width="11.7109375" style="7" customWidth="1"/>
    <col min="58" max="58" width="17.28125" style="7" bestFit="1" customWidth="1"/>
    <col min="59" max="67" width="11.7109375" style="7" customWidth="1"/>
    <col min="68" max="68" width="15.28125" style="7" customWidth="1"/>
    <col min="69" max="69" width="4.421875" style="4" customWidth="1"/>
    <col min="70" max="70" width="8.7109375" style="4" customWidth="1"/>
    <col min="71" max="71" width="23.28125" style="243" bestFit="1" customWidth="1"/>
    <col min="72" max="72" width="11.28125" style="7" customWidth="1"/>
    <col min="73" max="73" width="11.28125" style="250" customWidth="1"/>
    <col min="74" max="79" width="11.28125" style="7" customWidth="1"/>
    <col min="80" max="80" width="14.140625" style="7" bestFit="1" customWidth="1"/>
    <col min="81" max="84" width="11.28125" style="7" customWidth="1"/>
    <col min="85" max="85" width="5.28125" style="243" customWidth="1"/>
    <col min="86" max="86" width="9.57421875" style="243" customWidth="1"/>
    <col min="87" max="87" width="23.28125" style="7" bestFit="1" customWidth="1"/>
    <col min="88" max="93" width="15.421875" style="7" customWidth="1"/>
    <col min="94" max="94" width="15.421875" style="243" customWidth="1"/>
    <col min="95" max="95" width="6.7109375" style="4" customWidth="1"/>
    <col min="96" max="96" width="9.00390625" style="243" customWidth="1"/>
    <col min="97" max="97" width="23.28125" style="243" bestFit="1" customWidth="1"/>
    <col min="98" max="107" width="11.140625" style="243" customWidth="1"/>
    <col min="108" max="108" width="6.7109375" style="243" customWidth="1"/>
    <col min="109" max="109" width="10.7109375" style="4" customWidth="1"/>
    <col min="110" max="110" width="23.28125" style="4" bestFit="1" customWidth="1"/>
    <col min="111" max="116" width="13.7109375" style="7" customWidth="1"/>
    <col min="117" max="117" width="23.421875" style="7" bestFit="1" customWidth="1"/>
    <col min="118" max="120" width="13.7109375" style="7" customWidth="1"/>
    <col min="121" max="121" width="13.7109375" style="250" customWidth="1"/>
    <col min="122" max="122" width="13.7109375" style="7" customWidth="1"/>
    <col min="123" max="123" width="5.00390625" style="243" customWidth="1"/>
    <col min="124" max="124" width="9.28125" style="243" customWidth="1"/>
    <col min="125" max="125" width="23.28125" style="7" bestFit="1" customWidth="1"/>
    <col min="126" max="126" width="17.28125" style="7" bestFit="1" customWidth="1"/>
    <col min="127" max="127" width="10.8515625" style="7" bestFit="1" customWidth="1"/>
    <col min="128" max="128" width="11.28125" style="7" bestFit="1" customWidth="1"/>
    <col min="129" max="129" width="3.00390625" style="243" customWidth="1"/>
    <col min="130" max="130" width="8.421875" style="7" customWidth="1"/>
    <col min="131" max="131" width="23.28125" style="7" bestFit="1" customWidth="1"/>
    <col min="132" max="135" width="11.8515625" style="7" customWidth="1"/>
    <col min="136" max="136" width="17.28125" style="7" bestFit="1" customWidth="1"/>
    <col min="137" max="138" width="14.140625" style="7" bestFit="1" customWidth="1"/>
    <col min="139" max="139" width="11.8515625" style="7" customWidth="1"/>
    <col min="140" max="142" width="14.140625" style="7" bestFit="1" customWidth="1"/>
    <col min="143" max="143" width="11.8515625" style="7" customWidth="1"/>
    <col min="144" max="144" width="14.140625" style="7" bestFit="1" customWidth="1"/>
    <col min="145" max="145" width="11.8515625" style="7" customWidth="1"/>
    <col min="146" max="146" width="17.28125" style="7" bestFit="1" customWidth="1"/>
    <col min="147" max="147" width="14.28125" style="250" customWidth="1"/>
    <col min="148" max="148" width="11.28125" style="273" customWidth="1"/>
    <col min="149" max="149" width="10.7109375" style="243" customWidth="1"/>
    <col min="150" max="150" width="23.28125" style="7" bestFit="1" customWidth="1"/>
    <col min="151" max="151" width="14.140625" style="7" bestFit="1" customWidth="1"/>
    <col min="152" max="154" width="11.28125" style="7" customWidth="1"/>
    <col min="155" max="155" width="14.140625" style="7" customWidth="1"/>
    <col min="156" max="157" width="11.28125" style="7" customWidth="1"/>
    <col min="158" max="158" width="13.140625" style="7" customWidth="1"/>
    <col min="159" max="159" width="11.28125" style="7" customWidth="1"/>
    <col min="160" max="160" width="11.28125" style="243" customWidth="1"/>
    <col min="161" max="161" width="23.28125" style="7" bestFit="1" customWidth="1"/>
    <col min="162" max="166" width="11.28125" style="7" customWidth="1"/>
    <col min="167" max="16384" width="11.57421875" style="7" customWidth="1"/>
  </cols>
  <sheetData>
    <row r="1" spans="1:160" ht="16.5" thickBot="1">
      <c r="A1" s="1"/>
      <c r="B1" s="348" t="s">
        <v>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50"/>
      <c r="W1" s="2"/>
      <c r="X1" s="372" t="s">
        <v>2</v>
      </c>
      <c r="Y1" s="373"/>
      <c r="Z1" s="373"/>
      <c r="AA1" s="373"/>
      <c r="AB1" s="373"/>
      <c r="AC1" s="373"/>
      <c r="AD1" s="373"/>
      <c r="AE1" s="373"/>
      <c r="AF1" s="373"/>
      <c r="AG1" s="373"/>
      <c r="AH1" s="3"/>
      <c r="AI1" s="3"/>
      <c r="AJ1" s="374" t="s">
        <v>2</v>
      </c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6"/>
      <c r="AX1" s="2"/>
      <c r="AY1" s="2"/>
      <c r="AZ1" s="372" t="s">
        <v>2</v>
      </c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7"/>
      <c r="BS1" s="374" t="s">
        <v>2</v>
      </c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6"/>
      <c r="CG1" s="2"/>
      <c r="CH1" s="2"/>
      <c r="CI1" s="2"/>
      <c r="CJ1" s="2"/>
      <c r="CK1" s="2"/>
      <c r="CL1" s="2"/>
      <c r="CM1" s="2"/>
      <c r="CN1" s="2"/>
      <c r="CO1" s="2"/>
      <c r="CP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2"/>
      <c r="DF1" s="374" t="s">
        <v>3</v>
      </c>
      <c r="DG1" s="375"/>
      <c r="DH1" s="375"/>
      <c r="DI1" s="375"/>
      <c r="DJ1" s="375"/>
      <c r="DK1" s="375"/>
      <c r="DL1" s="375"/>
      <c r="DM1" s="375"/>
      <c r="DN1" s="375"/>
      <c r="DO1" s="375"/>
      <c r="DP1" s="375"/>
      <c r="DQ1" s="375"/>
      <c r="DR1" s="375"/>
      <c r="DS1" s="2"/>
      <c r="DT1" s="4"/>
      <c r="DU1" s="378" t="s">
        <v>3</v>
      </c>
      <c r="DV1" s="379"/>
      <c r="DW1" s="379"/>
      <c r="DX1" s="379"/>
      <c r="DY1" s="5"/>
      <c r="DZ1" s="6"/>
      <c r="EA1" s="369" t="s">
        <v>4</v>
      </c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1"/>
      <c r="EQ1" s="259"/>
      <c r="ER1" s="260"/>
      <c r="ES1" s="2"/>
      <c r="ET1" s="369" t="s">
        <v>4</v>
      </c>
      <c r="EU1" s="370"/>
      <c r="EV1" s="370"/>
      <c r="EW1" s="370"/>
      <c r="EX1" s="370"/>
      <c r="EY1" s="370"/>
      <c r="EZ1" s="370"/>
      <c r="FA1" s="370"/>
      <c r="FB1" s="370"/>
      <c r="FC1" s="370"/>
      <c r="FD1" s="2"/>
    </row>
    <row r="2" spans="1:166" ht="21" customHeight="1" thickBot="1">
      <c r="A2" s="4"/>
      <c r="B2" s="345" t="s">
        <v>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7"/>
      <c r="W2" s="8"/>
      <c r="X2" s="383" t="s">
        <v>6</v>
      </c>
      <c r="Y2" s="384"/>
      <c r="Z2" s="384"/>
      <c r="AA2" s="384"/>
      <c r="AB2" s="384"/>
      <c r="AC2" s="384"/>
      <c r="AD2" s="384"/>
      <c r="AE2" s="384"/>
      <c r="AF2" s="384"/>
      <c r="AG2" s="385"/>
      <c r="AH2" s="8"/>
      <c r="AI2" s="9"/>
      <c r="AJ2" s="381" t="s">
        <v>7</v>
      </c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2"/>
      <c r="AX2" s="8"/>
      <c r="AY2" s="8"/>
      <c r="AZ2" s="383" t="s">
        <v>8</v>
      </c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5"/>
      <c r="BQ2" s="8"/>
      <c r="BR2" s="8"/>
      <c r="BS2" s="380" t="s">
        <v>9</v>
      </c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2"/>
      <c r="CG2" s="8"/>
      <c r="CH2" s="8"/>
      <c r="CI2" s="386" t="s">
        <v>10</v>
      </c>
      <c r="CJ2" s="387"/>
      <c r="CK2" s="387"/>
      <c r="CL2" s="387"/>
      <c r="CM2" s="387"/>
      <c r="CN2" s="387"/>
      <c r="CO2" s="387"/>
      <c r="CP2" s="388"/>
      <c r="CQ2" s="8"/>
      <c r="CR2" s="10"/>
      <c r="CS2" s="386" t="s">
        <v>11</v>
      </c>
      <c r="CT2" s="387"/>
      <c r="CU2" s="387"/>
      <c r="CV2" s="387"/>
      <c r="CW2" s="387"/>
      <c r="CX2" s="387"/>
      <c r="CY2" s="387"/>
      <c r="CZ2" s="387"/>
      <c r="DA2" s="387"/>
      <c r="DB2" s="387"/>
      <c r="DC2" s="388"/>
      <c r="DD2" s="8"/>
      <c r="DE2" s="11"/>
      <c r="DF2" s="389" t="s">
        <v>0</v>
      </c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1"/>
      <c r="DR2" s="392"/>
      <c r="DS2" s="12"/>
      <c r="DT2" s="4"/>
      <c r="DU2" s="393" t="s">
        <v>12</v>
      </c>
      <c r="DV2" s="394"/>
      <c r="DW2" s="394"/>
      <c r="DX2" s="394"/>
      <c r="DY2" s="8"/>
      <c r="DZ2" s="8"/>
      <c r="EA2" s="380" t="s">
        <v>13</v>
      </c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2"/>
      <c r="EQ2" s="261"/>
      <c r="ER2" s="262"/>
      <c r="ES2" s="8"/>
      <c r="ET2" s="395" t="s">
        <v>14</v>
      </c>
      <c r="EU2" s="396"/>
      <c r="EV2" s="396"/>
      <c r="EW2" s="396"/>
      <c r="EX2" s="396"/>
      <c r="EY2" s="396"/>
      <c r="EZ2" s="396"/>
      <c r="FA2" s="396"/>
      <c r="FB2" s="396"/>
      <c r="FC2" s="397"/>
      <c r="FD2" s="8"/>
      <c r="FE2" s="395" t="s">
        <v>15</v>
      </c>
      <c r="FF2" s="396"/>
      <c r="FG2" s="396"/>
      <c r="FH2" s="396"/>
      <c r="FI2" s="396"/>
      <c r="FJ2" s="396"/>
    </row>
    <row r="3" spans="1:166" s="41" customFormat="1" ht="136.5" customHeight="1" thickBot="1" thickTop="1">
      <c r="A3" s="13"/>
      <c r="B3" s="14" t="s">
        <v>16</v>
      </c>
      <c r="C3" s="15" t="s">
        <v>17</v>
      </c>
      <c r="D3" s="15" t="s">
        <v>18</v>
      </c>
      <c r="E3" s="18" t="s">
        <v>173</v>
      </c>
      <c r="F3" s="18" t="s">
        <v>174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6" t="s">
        <v>34</v>
      </c>
      <c r="W3" s="17"/>
      <c r="X3" s="14" t="s">
        <v>16</v>
      </c>
      <c r="Y3" s="18" t="s">
        <v>35</v>
      </c>
      <c r="Z3" s="15" t="s">
        <v>36</v>
      </c>
      <c r="AA3" s="15" t="s">
        <v>37</v>
      </c>
      <c r="AB3" s="15" t="s">
        <v>38</v>
      </c>
      <c r="AC3" s="15" t="s">
        <v>39</v>
      </c>
      <c r="AD3" s="15" t="s">
        <v>40</v>
      </c>
      <c r="AE3" s="15" t="s">
        <v>41</v>
      </c>
      <c r="AF3" s="15" t="s">
        <v>42</v>
      </c>
      <c r="AG3" s="16" t="s">
        <v>43</v>
      </c>
      <c r="AH3" s="17"/>
      <c r="AI3" s="19"/>
      <c r="AJ3" s="20" t="s">
        <v>16</v>
      </c>
      <c r="AK3" s="21" t="s">
        <v>44</v>
      </c>
      <c r="AL3" s="22" t="s">
        <v>45</v>
      </c>
      <c r="AM3" s="22" t="s">
        <v>46</v>
      </c>
      <c r="AN3" s="22" t="s">
        <v>47</v>
      </c>
      <c r="AO3" s="22" t="s">
        <v>48</v>
      </c>
      <c r="AP3" s="20" t="s">
        <v>16</v>
      </c>
      <c r="AQ3" s="22" t="s">
        <v>49</v>
      </c>
      <c r="AR3" s="22" t="s">
        <v>50</v>
      </c>
      <c r="AS3" s="22" t="s">
        <v>51</v>
      </c>
      <c r="AT3" s="22" t="s">
        <v>52</v>
      </c>
      <c r="AU3" s="22" t="s">
        <v>53</v>
      </c>
      <c r="AV3" s="22" t="s">
        <v>54</v>
      </c>
      <c r="AW3" s="23" t="s">
        <v>55</v>
      </c>
      <c r="AX3" s="17"/>
      <c r="AY3" s="17"/>
      <c r="AZ3" s="14" t="s">
        <v>16</v>
      </c>
      <c r="BA3" s="15" t="s">
        <v>56</v>
      </c>
      <c r="BB3" s="15" t="s">
        <v>168</v>
      </c>
      <c r="BC3" s="15" t="s">
        <v>57</v>
      </c>
      <c r="BD3" s="15" t="s">
        <v>58</v>
      </c>
      <c r="BE3" s="15" t="s">
        <v>59</v>
      </c>
      <c r="BF3" s="15" t="s">
        <v>60</v>
      </c>
      <c r="BG3" s="18" t="s">
        <v>16</v>
      </c>
      <c r="BH3" s="15" t="s">
        <v>61</v>
      </c>
      <c r="BI3" s="15" t="s">
        <v>62</v>
      </c>
      <c r="BJ3" s="15" t="s">
        <v>63</v>
      </c>
      <c r="BK3" s="15" t="s">
        <v>64</v>
      </c>
      <c r="BL3" s="15" t="s">
        <v>65</v>
      </c>
      <c r="BM3" s="15" t="s">
        <v>66</v>
      </c>
      <c r="BN3" s="15" t="s">
        <v>67</v>
      </c>
      <c r="BO3" s="15" t="s">
        <v>68</v>
      </c>
      <c r="BP3" s="16" t="s">
        <v>69</v>
      </c>
      <c r="BQ3" s="17"/>
      <c r="BR3" s="17"/>
      <c r="BS3" s="24" t="s">
        <v>70</v>
      </c>
      <c r="BT3" s="22" t="s">
        <v>71</v>
      </c>
      <c r="BU3" s="25" t="s">
        <v>169</v>
      </c>
      <c r="BV3" s="22" t="s">
        <v>72</v>
      </c>
      <c r="BW3" s="22" t="s">
        <v>73</v>
      </c>
      <c r="BX3" s="22" t="s">
        <v>74</v>
      </c>
      <c r="BY3" s="22" t="s">
        <v>75</v>
      </c>
      <c r="BZ3" s="25" t="s">
        <v>76</v>
      </c>
      <c r="CA3" s="22" t="s">
        <v>77</v>
      </c>
      <c r="CB3" s="22" t="s">
        <v>78</v>
      </c>
      <c r="CC3" s="22" t="s">
        <v>79</v>
      </c>
      <c r="CD3" s="22" t="s">
        <v>80</v>
      </c>
      <c r="CE3" s="22" t="s">
        <v>81</v>
      </c>
      <c r="CF3" s="23" t="s">
        <v>82</v>
      </c>
      <c r="CG3" s="17"/>
      <c r="CH3" s="17"/>
      <c r="CI3" s="24" t="s">
        <v>70</v>
      </c>
      <c r="CJ3" s="22" t="s">
        <v>83</v>
      </c>
      <c r="CK3" s="22" t="s">
        <v>84</v>
      </c>
      <c r="CL3" s="25" t="s">
        <v>70</v>
      </c>
      <c r="CM3" s="22" t="s">
        <v>85</v>
      </c>
      <c r="CN3" s="22" t="s">
        <v>86</v>
      </c>
      <c r="CO3" s="22" t="s">
        <v>87</v>
      </c>
      <c r="CP3" s="23" t="s">
        <v>88</v>
      </c>
      <c r="CQ3" s="17"/>
      <c r="CR3" s="17"/>
      <c r="CS3" s="24" t="s">
        <v>70</v>
      </c>
      <c r="CT3" s="20" t="s">
        <v>89</v>
      </c>
      <c r="CU3" s="20" t="s">
        <v>90</v>
      </c>
      <c r="CV3" s="20" t="s">
        <v>91</v>
      </c>
      <c r="CW3" s="20" t="s">
        <v>92</v>
      </c>
      <c r="CX3" s="20" t="s">
        <v>93</v>
      </c>
      <c r="CY3" s="20" t="s">
        <v>94</v>
      </c>
      <c r="CZ3" s="20" t="s">
        <v>95</v>
      </c>
      <c r="DA3" s="20" t="s">
        <v>96</v>
      </c>
      <c r="DB3" s="20" t="s">
        <v>97</v>
      </c>
      <c r="DC3" s="26" t="s">
        <v>98</v>
      </c>
      <c r="DD3" s="27"/>
      <c r="DE3" s="28"/>
      <c r="DF3" s="29" t="s">
        <v>70</v>
      </c>
      <c r="DG3" s="30" t="s">
        <v>99</v>
      </c>
      <c r="DH3" s="30" t="s">
        <v>100</v>
      </c>
      <c r="DI3" s="30" t="s">
        <v>101</v>
      </c>
      <c r="DJ3" s="30" t="s">
        <v>102</v>
      </c>
      <c r="DK3" s="30" t="s">
        <v>103</v>
      </c>
      <c r="DL3" s="31" t="s">
        <v>76</v>
      </c>
      <c r="DM3" s="30" t="s">
        <v>104</v>
      </c>
      <c r="DN3" s="30" t="s">
        <v>105</v>
      </c>
      <c r="DO3" s="32" t="s">
        <v>106</v>
      </c>
      <c r="DP3" s="30" t="s">
        <v>107</v>
      </c>
      <c r="DQ3" s="274" t="s">
        <v>170</v>
      </c>
      <c r="DR3" s="33" t="s">
        <v>108</v>
      </c>
      <c r="DS3" s="34"/>
      <c r="DT3" s="17"/>
      <c r="DU3" s="35" t="s">
        <v>16</v>
      </c>
      <c r="DV3" s="36" t="s">
        <v>109</v>
      </c>
      <c r="DW3" s="36" t="s">
        <v>110</v>
      </c>
      <c r="DX3" s="36" t="s">
        <v>111</v>
      </c>
      <c r="DY3" s="17"/>
      <c r="DZ3" s="17"/>
      <c r="EA3" s="37" t="s">
        <v>16</v>
      </c>
      <c r="EB3" s="22" t="s">
        <v>112</v>
      </c>
      <c r="EC3" s="22" t="s">
        <v>113</v>
      </c>
      <c r="ED3" s="22" t="s">
        <v>114</v>
      </c>
      <c r="EE3" s="22" t="s">
        <v>115</v>
      </c>
      <c r="EF3" s="22" t="s">
        <v>116</v>
      </c>
      <c r="EG3" s="22" t="s">
        <v>117</v>
      </c>
      <c r="EH3" s="22" t="s">
        <v>118</v>
      </c>
      <c r="EI3" s="22" t="s">
        <v>119</v>
      </c>
      <c r="EJ3" s="22" t="s">
        <v>120</v>
      </c>
      <c r="EK3" s="22" t="s">
        <v>121</v>
      </c>
      <c r="EL3" s="22" t="s">
        <v>122</v>
      </c>
      <c r="EM3" s="22" t="s">
        <v>123</v>
      </c>
      <c r="EN3" s="22" t="s">
        <v>124</v>
      </c>
      <c r="EO3" s="22" t="s">
        <v>125</v>
      </c>
      <c r="EP3" s="23" t="s">
        <v>126</v>
      </c>
      <c r="EQ3" s="263" t="s">
        <v>171</v>
      </c>
      <c r="ER3" s="263" t="s">
        <v>172</v>
      </c>
      <c r="ES3" s="17"/>
      <c r="ET3" s="35" t="s">
        <v>16</v>
      </c>
      <c r="EU3" s="38" t="s">
        <v>127</v>
      </c>
      <c r="EV3" s="38" t="s">
        <v>128</v>
      </c>
      <c r="EW3" s="38" t="s">
        <v>129</v>
      </c>
      <c r="EX3" s="38" t="s">
        <v>130</v>
      </c>
      <c r="EY3" s="38" t="s">
        <v>131</v>
      </c>
      <c r="EZ3" s="38" t="s">
        <v>132</v>
      </c>
      <c r="FA3" s="38" t="s">
        <v>133</v>
      </c>
      <c r="FB3" s="38" t="s">
        <v>134</v>
      </c>
      <c r="FC3" s="39" t="s">
        <v>135</v>
      </c>
      <c r="FD3" s="17"/>
      <c r="FE3" s="14" t="s">
        <v>136</v>
      </c>
      <c r="FF3" s="15" t="s">
        <v>137</v>
      </c>
      <c r="FG3" s="40" t="s">
        <v>138</v>
      </c>
      <c r="FH3" s="40" t="s">
        <v>139</v>
      </c>
      <c r="FI3" s="40" t="s">
        <v>140</v>
      </c>
      <c r="FJ3" s="16" t="s">
        <v>141</v>
      </c>
    </row>
    <row r="4" spans="1:166" ht="21" customHeight="1" thickTop="1">
      <c r="A4" s="42"/>
      <c r="B4" s="354" t="s">
        <v>70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6"/>
      <c r="W4" s="4"/>
      <c r="X4" s="357" t="s">
        <v>70</v>
      </c>
      <c r="Y4" s="358"/>
      <c r="Z4" s="358"/>
      <c r="AA4" s="358"/>
      <c r="AB4" s="358"/>
      <c r="AC4" s="358"/>
      <c r="AD4" s="358"/>
      <c r="AE4" s="358"/>
      <c r="AF4" s="358"/>
      <c r="AG4" s="359"/>
      <c r="AH4" s="2"/>
      <c r="AI4" s="43"/>
      <c r="AJ4" s="360" t="s">
        <v>70</v>
      </c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2"/>
      <c r="AY4" s="4"/>
      <c r="AZ4" s="44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6"/>
      <c r="BS4" s="43"/>
      <c r="BT4" s="47"/>
      <c r="BU4" s="252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8"/>
      <c r="CG4" s="4"/>
      <c r="CH4" s="4"/>
      <c r="CI4" s="49"/>
      <c r="CJ4" s="47"/>
      <c r="CK4" s="47"/>
      <c r="CL4" s="47"/>
      <c r="CM4" s="47"/>
      <c r="CN4" s="47"/>
      <c r="CO4" s="47"/>
      <c r="CP4" s="50"/>
      <c r="CQ4" s="2"/>
      <c r="CR4" s="2"/>
      <c r="CS4" s="49"/>
      <c r="CT4" s="47"/>
      <c r="CU4" s="47"/>
      <c r="CV4" s="47"/>
      <c r="CW4" s="47"/>
      <c r="CX4" s="47"/>
      <c r="CY4" s="47"/>
      <c r="CZ4" s="47"/>
      <c r="DA4" s="47"/>
      <c r="DB4" s="47"/>
      <c r="DC4" s="48"/>
      <c r="DD4" s="2"/>
      <c r="DE4" s="1"/>
      <c r="DF4" s="51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275"/>
      <c r="DR4" s="53"/>
      <c r="DS4" s="54"/>
      <c r="DT4" s="4"/>
      <c r="DU4" s="362" t="s">
        <v>70</v>
      </c>
      <c r="DV4" s="363"/>
      <c r="DW4" s="363"/>
      <c r="DX4" s="363"/>
      <c r="DY4" s="4"/>
      <c r="DZ4" s="4"/>
      <c r="EA4" s="364" t="s">
        <v>70</v>
      </c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1"/>
      <c r="EQ4" s="260"/>
      <c r="ER4" s="264"/>
      <c r="ES4" s="4"/>
      <c r="ET4" s="365" t="s">
        <v>70</v>
      </c>
      <c r="EU4" s="366"/>
      <c r="EV4" s="366"/>
      <c r="EW4" s="366"/>
      <c r="EX4" s="366"/>
      <c r="EY4" s="366"/>
      <c r="EZ4" s="366"/>
      <c r="FA4" s="366"/>
      <c r="FB4" s="366"/>
      <c r="FC4" s="366"/>
      <c r="FD4" s="4"/>
      <c r="FE4" s="357" t="s">
        <v>70</v>
      </c>
      <c r="FF4" s="358"/>
      <c r="FG4" s="367"/>
      <c r="FH4" s="367"/>
      <c r="FI4" s="367"/>
      <c r="FJ4" s="359"/>
    </row>
    <row r="5" spans="1:166" s="75" customFormat="1" ht="21.75" customHeight="1">
      <c r="A5" s="55"/>
      <c r="B5" s="56" t="s">
        <v>142</v>
      </c>
      <c r="C5" s="57">
        <f>COUNT(C13:C27)</f>
        <v>15</v>
      </c>
      <c r="D5" s="57">
        <f aca="true" t="shared" si="0" ref="D5:V5">COUNT(D13:D27)</f>
        <v>15</v>
      </c>
      <c r="E5" s="280">
        <f t="shared" si="0"/>
        <v>15</v>
      </c>
      <c r="F5" s="280">
        <f>COUNT(F13:F27)</f>
        <v>15</v>
      </c>
      <c r="G5" s="57">
        <f t="shared" si="0"/>
        <v>15</v>
      </c>
      <c r="H5" s="57">
        <f t="shared" si="0"/>
        <v>15</v>
      </c>
      <c r="I5" s="57">
        <f t="shared" si="0"/>
        <v>15</v>
      </c>
      <c r="J5" s="57">
        <f t="shared" si="0"/>
        <v>15</v>
      </c>
      <c r="K5" s="57">
        <f t="shared" si="0"/>
        <v>15</v>
      </c>
      <c r="L5" s="57">
        <f t="shared" si="0"/>
        <v>15</v>
      </c>
      <c r="M5" s="57">
        <f t="shared" si="0"/>
        <v>15</v>
      </c>
      <c r="N5" s="57">
        <f t="shared" si="0"/>
        <v>15</v>
      </c>
      <c r="O5" s="57">
        <f t="shared" si="0"/>
        <v>15</v>
      </c>
      <c r="P5" s="57">
        <f t="shared" si="0"/>
        <v>15</v>
      </c>
      <c r="Q5" s="57">
        <f t="shared" si="0"/>
        <v>15</v>
      </c>
      <c r="R5" s="57">
        <f t="shared" si="0"/>
        <v>15</v>
      </c>
      <c r="S5" s="57">
        <f t="shared" si="0"/>
        <v>15</v>
      </c>
      <c r="T5" s="57">
        <f t="shared" si="0"/>
        <v>15</v>
      </c>
      <c r="U5" s="57">
        <f t="shared" si="0"/>
        <v>15</v>
      </c>
      <c r="V5" s="58">
        <f t="shared" si="0"/>
        <v>15</v>
      </c>
      <c r="W5" s="10"/>
      <c r="X5" s="56" t="s">
        <v>142</v>
      </c>
      <c r="Y5" s="59">
        <f>COUNT(Y13:Y27)</f>
        <v>15</v>
      </c>
      <c r="Z5" s="59">
        <f aca="true" t="shared" si="1" ref="Z5:AG5">COUNT(Z13:Z27)</f>
        <v>15</v>
      </c>
      <c r="AA5" s="59">
        <f t="shared" si="1"/>
        <v>14</v>
      </c>
      <c r="AB5" s="59">
        <f t="shared" si="1"/>
        <v>14</v>
      </c>
      <c r="AC5" s="59">
        <f t="shared" si="1"/>
        <v>15</v>
      </c>
      <c r="AD5" s="59">
        <f t="shared" si="1"/>
        <v>14</v>
      </c>
      <c r="AE5" s="59">
        <f t="shared" si="1"/>
        <v>14</v>
      </c>
      <c r="AF5" s="59">
        <f t="shared" si="1"/>
        <v>15</v>
      </c>
      <c r="AG5" s="60">
        <f t="shared" si="1"/>
        <v>15</v>
      </c>
      <c r="AH5" s="10"/>
      <c r="AI5" s="61"/>
      <c r="AJ5" s="62" t="s">
        <v>142</v>
      </c>
      <c r="AK5" s="63">
        <f>COUNT(AK13:AK27)</f>
        <v>15</v>
      </c>
      <c r="AL5" s="63">
        <f aca="true" t="shared" si="2" ref="AL5:AW5">COUNT(AL13:AL27)</f>
        <v>14</v>
      </c>
      <c r="AM5" s="63">
        <f t="shared" si="2"/>
        <v>9</v>
      </c>
      <c r="AN5" s="63">
        <f t="shared" si="2"/>
        <v>9</v>
      </c>
      <c r="AO5" s="63">
        <f t="shared" si="2"/>
        <v>9</v>
      </c>
      <c r="AP5" s="64"/>
      <c r="AQ5" s="63">
        <f t="shared" si="2"/>
        <v>14</v>
      </c>
      <c r="AR5" s="63">
        <f t="shared" si="2"/>
        <v>14</v>
      </c>
      <c r="AS5" s="63">
        <f t="shared" si="2"/>
        <v>14</v>
      </c>
      <c r="AT5" s="63">
        <f t="shared" si="2"/>
        <v>14</v>
      </c>
      <c r="AU5" s="63">
        <f t="shared" si="2"/>
        <v>14</v>
      </c>
      <c r="AV5" s="63">
        <f t="shared" si="2"/>
        <v>13</v>
      </c>
      <c r="AW5" s="65">
        <f t="shared" si="2"/>
        <v>13</v>
      </c>
      <c r="AX5" s="10"/>
      <c r="AY5" s="10"/>
      <c r="AZ5" s="66" t="s">
        <v>142</v>
      </c>
      <c r="BA5" s="59">
        <f>COUNT(BA13:BA27)</f>
        <v>15</v>
      </c>
      <c r="BB5" s="59">
        <f aca="true" t="shared" si="3" ref="BB5:BP5">COUNT(BB13:BB27)</f>
        <v>15</v>
      </c>
      <c r="BC5" s="59">
        <f t="shared" si="3"/>
        <v>15</v>
      </c>
      <c r="BD5" s="59">
        <f t="shared" si="3"/>
        <v>12</v>
      </c>
      <c r="BE5" s="59">
        <f t="shared" si="3"/>
        <v>12</v>
      </c>
      <c r="BF5" s="59">
        <f t="shared" si="3"/>
        <v>12</v>
      </c>
      <c r="BG5" s="59">
        <f t="shared" si="3"/>
        <v>0</v>
      </c>
      <c r="BH5" s="59">
        <f t="shared" si="3"/>
        <v>15</v>
      </c>
      <c r="BI5" s="59">
        <f t="shared" si="3"/>
        <v>14</v>
      </c>
      <c r="BJ5" s="59">
        <f t="shared" si="3"/>
        <v>14</v>
      </c>
      <c r="BK5" s="59">
        <f t="shared" si="3"/>
        <v>14</v>
      </c>
      <c r="BL5" s="59">
        <f t="shared" si="3"/>
        <v>13</v>
      </c>
      <c r="BM5" s="59">
        <f t="shared" si="3"/>
        <v>14</v>
      </c>
      <c r="BN5" s="59">
        <f t="shared" si="3"/>
        <v>14</v>
      </c>
      <c r="BO5" s="59">
        <f t="shared" si="3"/>
        <v>13</v>
      </c>
      <c r="BP5" s="60">
        <f t="shared" si="3"/>
        <v>14</v>
      </c>
      <c r="BQ5" s="10"/>
      <c r="BR5" s="10"/>
      <c r="BS5" s="67" t="s">
        <v>142</v>
      </c>
      <c r="BT5" s="63">
        <f>COUNT(BT13:BT27)</f>
        <v>15</v>
      </c>
      <c r="BU5" s="253">
        <f>COUNT(BU13:BU27)</f>
        <v>0</v>
      </c>
      <c r="BV5" s="63">
        <f aca="true" t="shared" si="4" ref="BV5:CF5">COUNT(BV13:BV27)</f>
        <v>13</v>
      </c>
      <c r="BW5" s="63">
        <f t="shared" si="4"/>
        <v>5</v>
      </c>
      <c r="BX5" s="63">
        <f t="shared" si="4"/>
        <v>5</v>
      </c>
      <c r="BY5" s="63">
        <f t="shared" si="4"/>
        <v>5</v>
      </c>
      <c r="BZ5" s="63">
        <f t="shared" si="4"/>
        <v>0</v>
      </c>
      <c r="CA5" s="63">
        <f t="shared" si="4"/>
        <v>14</v>
      </c>
      <c r="CB5" s="63">
        <f t="shared" si="4"/>
        <v>5</v>
      </c>
      <c r="CC5" s="63">
        <f t="shared" si="4"/>
        <v>5</v>
      </c>
      <c r="CD5" s="63">
        <f t="shared" si="4"/>
        <v>5</v>
      </c>
      <c r="CE5" s="63">
        <f t="shared" si="4"/>
        <v>5</v>
      </c>
      <c r="CF5" s="65">
        <f t="shared" si="4"/>
        <v>4</v>
      </c>
      <c r="CG5" s="10"/>
      <c r="CH5" s="10"/>
      <c r="CI5" s="67" t="s">
        <v>142</v>
      </c>
      <c r="CJ5" s="63">
        <f>COUNT(CJ13:CJ27)</f>
        <v>15</v>
      </c>
      <c r="CK5" s="63">
        <f aca="true" t="shared" si="5" ref="CK5:CP5">COUNT(CK13:CK27)</f>
        <v>14</v>
      </c>
      <c r="CL5" s="63">
        <f t="shared" si="5"/>
        <v>0</v>
      </c>
      <c r="CM5" s="63">
        <f t="shared" si="5"/>
        <v>15</v>
      </c>
      <c r="CN5" s="63">
        <f t="shared" si="5"/>
        <v>15</v>
      </c>
      <c r="CO5" s="63">
        <f t="shared" si="5"/>
        <v>14</v>
      </c>
      <c r="CP5" s="65">
        <f t="shared" si="5"/>
        <v>14</v>
      </c>
      <c r="CQ5" s="68"/>
      <c r="CR5" s="68"/>
      <c r="CS5" s="67" t="s">
        <v>142</v>
      </c>
      <c r="CT5" s="63">
        <f>COUNT(CT13:CT27)</f>
        <v>15</v>
      </c>
      <c r="CU5" s="63">
        <f aca="true" t="shared" si="6" ref="CU5:DC5">COUNT(CU13:CU27)</f>
        <v>15</v>
      </c>
      <c r="CV5" s="63">
        <f t="shared" si="6"/>
        <v>15</v>
      </c>
      <c r="CW5" s="63">
        <f t="shared" si="6"/>
        <v>15</v>
      </c>
      <c r="CX5" s="63">
        <f t="shared" si="6"/>
        <v>14</v>
      </c>
      <c r="CY5" s="63">
        <f t="shared" si="6"/>
        <v>15</v>
      </c>
      <c r="CZ5" s="63">
        <f t="shared" si="6"/>
        <v>15</v>
      </c>
      <c r="DA5" s="63">
        <f t="shared" si="6"/>
        <v>15</v>
      </c>
      <c r="DB5" s="63">
        <f t="shared" si="6"/>
        <v>15</v>
      </c>
      <c r="DC5" s="65">
        <f t="shared" si="6"/>
        <v>15</v>
      </c>
      <c r="DD5" s="68"/>
      <c r="DE5" s="69"/>
      <c r="DF5" s="70" t="s">
        <v>142</v>
      </c>
      <c r="DG5" s="71">
        <f>COUNT(DG13:DG27)</f>
        <v>12</v>
      </c>
      <c r="DH5" s="71">
        <f aca="true" t="shared" si="7" ref="DH5:DR5">COUNT(DH13:DH27)</f>
        <v>12</v>
      </c>
      <c r="DI5" s="71">
        <f t="shared" si="7"/>
        <v>0</v>
      </c>
      <c r="DJ5" s="71">
        <f t="shared" si="7"/>
        <v>0</v>
      </c>
      <c r="DK5" s="71">
        <f t="shared" si="7"/>
        <v>1</v>
      </c>
      <c r="DL5" s="71"/>
      <c r="DM5" s="71">
        <f t="shared" si="7"/>
        <v>2</v>
      </c>
      <c r="DN5" s="71">
        <f t="shared" si="7"/>
        <v>2</v>
      </c>
      <c r="DO5" s="71">
        <f t="shared" si="7"/>
        <v>0</v>
      </c>
      <c r="DP5" s="71">
        <f t="shared" si="7"/>
        <v>0</v>
      </c>
      <c r="DQ5" s="276">
        <f>COUNT(DQ13:DQ27)</f>
        <v>1</v>
      </c>
      <c r="DR5" s="72">
        <f t="shared" si="7"/>
        <v>0</v>
      </c>
      <c r="DS5" s="73"/>
      <c r="DT5" s="10"/>
      <c r="DU5" s="74" t="s">
        <v>142</v>
      </c>
      <c r="DV5" s="57">
        <f>COUNT(DV13:DV27)</f>
        <v>15</v>
      </c>
      <c r="DW5" s="57">
        <f>COUNT(DW13:DW27)</f>
        <v>14</v>
      </c>
      <c r="DX5" s="57">
        <f>COUNT(DX13:DX27)</f>
        <v>14</v>
      </c>
      <c r="DY5" s="10"/>
      <c r="DZ5" s="10"/>
      <c r="EA5" s="67" t="s">
        <v>142</v>
      </c>
      <c r="EB5" s="63">
        <f>COUNT(EB13:EB27)</f>
        <v>15</v>
      </c>
      <c r="EC5" s="63">
        <f aca="true" t="shared" si="8" ref="EC5:EP5">COUNT(EC13:EC27)</f>
        <v>15</v>
      </c>
      <c r="ED5" s="63">
        <f t="shared" si="8"/>
        <v>15</v>
      </c>
      <c r="EE5" s="63">
        <f t="shared" si="8"/>
        <v>15</v>
      </c>
      <c r="EF5" s="63">
        <f t="shared" si="8"/>
        <v>15</v>
      </c>
      <c r="EG5" s="63">
        <f t="shared" si="8"/>
        <v>0</v>
      </c>
      <c r="EH5" s="63">
        <f t="shared" si="8"/>
        <v>0</v>
      </c>
      <c r="EI5" s="63">
        <f t="shared" si="8"/>
        <v>0</v>
      </c>
      <c r="EJ5" s="63">
        <f t="shared" si="8"/>
        <v>0</v>
      </c>
      <c r="EK5" s="63">
        <f t="shared" si="8"/>
        <v>0</v>
      </c>
      <c r="EL5" s="63">
        <f t="shared" si="8"/>
        <v>0</v>
      </c>
      <c r="EM5" s="63">
        <f t="shared" si="8"/>
        <v>0</v>
      </c>
      <c r="EN5" s="63">
        <f t="shared" si="8"/>
        <v>0</v>
      </c>
      <c r="EO5" s="63">
        <f t="shared" si="8"/>
        <v>0</v>
      </c>
      <c r="EP5" s="65">
        <f t="shared" si="8"/>
        <v>15</v>
      </c>
      <c r="EQ5" s="265">
        <f>COUNT(EQ13:EQ27)</f>
        <v>15</v>
      </c>
      <c r="ER5" s="265">
        <f>COUNT(ER13:ER27)</f>
        <v>15</v>
      </c>
      <c r="ES5" s="10"/>
      <c r="ET5" s="66" t="s">
        <v>142</v>
      </c>
      <c r="EU5" s="57">
        <f aca="true" t="shared" si="9" ref="EU5:FC5">COUNT(ET13:ET27)</f>
        <v>0</v>
      </c>
      <c r="EV5" s="57">
        <f t="shared" si="9"/>
        <v>15</v>
      </c>
      <c r="EW5" s="57">
        <f t="shared" si="9"/>
        <v>15</v>
      </c>
      <c r="EX5" s="57">
        <f t="shared" si="9"/>
        <v>14</v>
      </c>
      <c r="EY5" s="57">
        <f t="shared" si="9"/>
        <v>15</v>
      </c>
      <c r="EZ5" s="57">
        <f t="shared" si="9"/>
        <v>15</v>
      </c>
      <c r="FA5" s="57">
        <f t="shared" si="9"/>
        <v>15</v>
      </c>
      <c r="FB5" s="57">
        <f t="shared" si="9"/>
        <v>15</v>
      </c>
      <c r="FC5" s="57">
        <f t="shared" si="9"/>
        <v>0</v>
      </c>
      <c r="FD5" s="10"/>
      <c r="FE5" s="66" t="s">
        <v>142</v>
      </c>
      <c r="FF5" s="59">
        <f>COUNT(FF13:FF27)</f>
        <v>15</v>
      </c>
      <c r="FG5" s="59">
        <f>COUNT(FF13:FF27)</f>
        <v>15</v>
      </c>
      <c r="FH5" s="59">
        <f>COUNT(FG13:FG27)</f>
        <v>0</v>
      </c>
      <c r="FI5" s="59">
        <f>COUNT(FH13:FH27)</f>
        <v>0</v>
      </c>
      <c r="FJ5" s="60">
        <f>COUNT(FI13:FI27)</f>
        <v>0</v>
      </c>
    </row>
    <row r="6" spans="1:166" s="75" customFormat="1" ht="21.75" customHeight="1">
      <c r="A6" s="55"/>
      <c r="B6" s="76" t="s">
        <v>143</v>
      </c>
      <c r="C6" s="59">
        <f>+COUNTBLANK(C13:C27)</f>
        <v>0</v>
      </c>
      <c r="D6" s="59">
        <f aca="true" t="shared" si="10" ref="D6:V6">+COUNTBLANK(D13:D27)</f>
        <v>0</v>
      </c>
      <c r="E6" s="281">
        <f t="shared" si="10"/>
        <v>0</v>
      </c>
      <c r="F6" s="281">
        <f>+COUNTBLANK(F13:F27)</f>
        <v>0</v>
      </c>
      <c r="G6" s="59">
        <f t="shared" si="10"/>
        <v>0</v>
      </c>
      <c r="H6" s="59">
        <f t="shared" si="10"/>
        <v>0</v>
      </c>
      <c r="I6" s="59">
        <f t="shared" si="10"/>
        <v>0</v>
      </c>
      <c r="J6" s="59">
        <f t="shared" si="10"/>
        <v>0</v>
      </c>
      <c r="K6" s="59">
        <f t="shared" si="10"/>
        <v>0</v>
      </c>
      <c r="L6" s="59">
        <f t="shared" si="10"/>
        <v>0</v>
      </c>
      <c r="M6" s="59">
        <f t="shared" si="10"/>
        <v>0</v>
      </c>
      <c r="N6" s="59">
        <f t="shared" si="10"/>
        <v>0</v>
      </c>
      <c r="O6" s="59">
        <f t="shared" si="10"/>
        <v>0</v>
      </c>
      <c r="P6" s="59">
        <f t="shared" si="10"/>
        <v>0</v>
      </c>
      <c r="Q6" s="59">
        <f t="shared" si="10"/>
        <v>0</v>
      </c>
      <c r="R6" s="59">
        <f t="shared" si="10"/>
        <v>0</v>
      </c>
      <c r="S6" s="59">
        <f t="shared" si="10"/>
        <v>0</v>
      </c>
      <c r="T6" s="59">
        <f t="shared" si="10"/>
        <v>0</v>
      </c>
      <c r="U6" s="59">
        <f t="shared" si="10"/>
        <v>0</v>
      </c>
      <c r="V6" s="60">
        <f t="shared" si="10"/>
        <v>0</v>
      </c>
      <c r="W6" s="10"/>
      <c r="X6" s="76" t="s">
        <v>143</v>
      </c>
      <c r="Y6" s="59">
        <f>+COUNTBLANK(Y13:Y27)</f>
        <v>0</v>
      </c>
      <c r="Z6" s="59">
        <f aca="true" t="shared" si="11" ref="Z6:AG6">+COUNTBLANK(Z13:Z27)</f>
        <v>0</v>
      </c>
      <c r="AA6" s="59">
        <f t="shared" si="11"/>
        <v>0</v>
      </c>
      <c r="AB6" s="59">
        <f t="shared" si="11"/>
        <v>0</v>
      </c>
      <c r="AC6" s="59">
        <f t="shared" si="11"/>
        <v>0</v>
      </c>
      <c r="AD6" s="59">
        <f t="shared" si="11"/>
        <v>0</v>
      </c>
      <c r="AE6" s="59">
        <f t="shared" si="11"/>
        <v>0</v>
      </c>
      <c r="AF6" s="59">
        <f t="shared" si="11"/>
        <v>0</v>
      </c>
      <c r="AG6" s="60">
        <f t="shared" si="11"/>
        <v>0</v>
      </c>
      <c r="AH6" s="10"/>
      <c r="AI6" s="61"/>
      <c r="AJ6" s="77" t="s">
        <v>143</v>
      </c>
      <c r="AK6" s="63">
        <f>+COUNTBLANK(AK13:AK27)</f>
        <v>0</v>
      </c>
      <c r="AL6" s="63">
        <f aca="true" t="shared" si="12" ref="AL6:AW6">+COUNTBLANK(AL13:AL27)</f>
        <v>1</v>
      </c>
      <c r="AM6" s="63">
        <f t="shared" si="12"/>
        <v>6</v>
      </c>
      <c r="AN6" s="63">
        <f t="shared" si="12"/>
        <v>6</v>
      </c>
      <c r="AO6" s="63">
        <f t="shared" si="12"/>
        <v>6</v>
      </c>
      <c r="AP6" s="64"/>
      <c r="AQ6" s="63">
        <f t="shared" si="12"/>
        <v>1</v>
      </c>
      <c r="AR6" s="63">
        <f t="shared" si="12"/>
        <v>1</v>
      </c>
      <c r="AS6" s="63">
        <f t="shared" si="12"/>
        <v>1</v>
      </c>
      <c r="AT6" s="63">
        <f t="shared" si="12"/>
        <v>1</v>
      </c>
      <c r="AU6" s="63">
        <f t="shared" si="12"/>
        <v>1</v>
      </c>
      <c r="AV6" s="63">
        <f t="shared" si="12"/>
        <v>2</v>
      </c>
      <c r="AW6" s="65">
        <f t="shared" si="12"/>
        <v>2</v>
      </c>
      <c r="AX6" s="10"/>
      <c r="AY6" s="10"/>
      <c r="AZ6" s="78" t="s">
        <v>143</v>
      </c>
      <c r="BA6" s="59">
        <f>+COUNTBLANK(BA13:BA27)</f>
        <v>0</v>
      </c>
      <c r="BB6" s="59">
        <f aca="true" t="shared" si="13" ref="BB6:BP6">+COUNTBLANK(BB13:BB27)</f>
        <v>0</v>
      </c>
      <c r="BC6" s="59">
        <f t="shared" si="13"/>
        <v>0</v>
      </c>
      <c r="BD6" s="59">
        <f t="shared" si="13"/>
        <v>2</v>
      </c>
      <c r="BE6" s="59">
        <f t="shared" si="13"/>
        <v>2</v>
      </c>
      <c r="BF6" s="59">
        <f t="shared" si="13"/>
        <v>2</v>
      </c>
      <c r="BG6" s="59">
        <f t="shared" si="13"/>
        <v>0</v>
      </c>
      <c r="BH6" s="59">
        <f t="shared" si="13"/>
        <v>0</v>
      </c>
      <c r="BI6" s="59">
        <f t="shared" si="13"/>
        <v>0</v>
      </c>
      <c r="BJ6" s="59">
        <f t="shared" si="13"/>
        <v>0</v>
      </c>
      <c r="BK6" s="59">
        <f t="shared" si="13"/>
        <v>0</v>
      </c>
      <c r="BL6" s="59">
        <f t="shared" si="13"/>
        <v>1</v>
      </c>
      <c r="BM6" s="59">
        <f t="shared" si="13"/>
        <v>0</v>
      </c>
      <c r="BN6" s="59">
        <f t="shared" si="13"/>
        <v>0</v>
      </c>
      <c r="BO6" s="59">
        <f t="shared" si="13"/>
        <v>1</v>
      </c>
      <c r="BP6" s="60">
        <f t="shared" si="13"/>
        <v>0</v>
      </c>
      <c r="BQ6" s="73"/>
      <c r="BR6" s="10"/>
      <c r="BS6" s="79" t="s">
        <v>143</v>
      </c>
      <c r="BT6" s="63">
        <f>+COUNTBLANK(BT13:BT27)</f>
        <v>0</v>
      </c>
      <c r="BU6" s="253">
        <f>+COUNTBLANK(BU13:BU27)</f>
        <v>15</v>
      </c>
      <c r="BV6" s="63">
        <f aca="true" t="shared" si="14" ref="BV6:CF6">+COUNTBLANK(BV13:BV27)</f>
        <v>2</v>
      </c>
      <c r="BW6" s="63">
        <f t="shared" si="14"/>
        <v>2</v>
      </c>
      <c r="BX6" s="63">
        <f t="shared" si="14"/>
        <v>0</v>
      </c>
      <c r="BY6" s="63">
        <f t="shared" si="14"/>
        <v>0</v>
      </c>
      <c r="BZ6" s="63">
        <f t="shared" si="14"/>
        <v>0</v>
      </c>
      <c r="CA6" s="63">
        <f t="shared" si="14"/>
        <v>0</v>
      </c>
      <c r="CB6" s="63">
        <f t="shared" si="14"/>
        <v>2</v>
      </c>
      <c r="CC6" s="63">
        <f t="shared" si="14"/>
        <v>2</v>
      </c>
      <c r="CD6" s="63">
        <f t="shared" si="14"/>
        <v>2</v>
      </c>
      <c r="CE6" s="63">
        <f t="shared" si="14"/>
        <v>2</v>
      </c>
      <c r="CF6" s="65">
        <f t="shared" si="14"/>
        <v>2</v>
      </c>
      <c r="CG6" s="73"/>
      <c r="CH6" s="10"/>
      <c r="CI6" s="79" t="s">
        <v>143</v>
      </c>
      <c r="CJ6" s="63">
        <f>+COUNTBLANK(CJ13:CJ27)</f>
        <v>0</v>
      </c>
      <c r="CK6" s="63">
        <f aca="true" t="shared" si="15" ref="CK6:CP6">+COUNTBLANK(CK13:CK27)</f>
        <v>0</v>
      </c>
      <c r="CL6" s="63">
        <f t="shared" si="15"/>
        <v>0</v>
      </c>
      <c r="CM6" s="63">
        <f t="shared" si="15"/>
        <v>0</v>
      </c>
      <c r="CN6" s="63">
        <f t="shared" si="15"/>
        <v>0</v>
      </c>
      <c r="CO6" s="63">
        <f t="shared" si="15"/>
        <v>1</v>
      </c>
      <c r="CP6" s="65">
        <f t="shared" si="15"/>
        <v>1</v>
      </c>
      <c r="CQ6" s="80"/>
      <c r="CR6" s="81"/>
      <c r="CS6" s="79" t="s">
        <v>143</v>
      </c>
      <c r="CT6" s="63">
        <f>+COUNTBLANK(CT13:CT27)</f>
        <v>0</v>
      </c>
      <c r="CU6" s="63">
        <f aca="true" t="shared" si="16" ref="CU6:DC6">+COUNTBLANK(CU13:CU27)</f>
        <v>0</v>
      </c>
      <c r="CV6" s="63">
        <f t="shared" si="16"/>
        <v>0</v>
      </c>
      <c r="CW6" s="63">
        <f t="shared" si="16"/>
        <v>0</v>
      </c>
      <c r="CX6" s="63">
        <f t="shared" si="16"/>
        <v>0</v>
      </c>
      <c r="CY6" s="63">
        <f t="shared" si="16"/>
        <v>0</v>
      </c>
      <c r="CZ6" s="63">
        <f t="shared" si="16"/>
        <v>0</v>
      </c>
      <c r="DA6" s="63">
        <f t="shared" si="16"/>
        <v>0</v>
      </c>
      <c r="DB6" s="63">
        <f t="shared" si="16"/>
        <v>0</v>
      </c>
      <c r="DC6" s="65">
        <f t="shared" si="16"/>
        <v>0</v>
      </c>
      <c r="DD6" s="82"/>
      <c r="DE6" s="83"/>
      <c r="DF6" s="84" t="s">
        <v>143</v>
      </c>
      <c r="DG6" s="71">
        <f>+COUNTBLANK(DG13:DG27)</f>
        <v>3</v>
      </c>
      <c r="DH6" s="71">
        <f aca="true" t="shared" si="17" ref="DH6:DR6">+COUNTBLANK(DH13:DH27)</f>
        <v>3</v>
      </c>
      <c r="DI6" s="71">
        <f t="shared" si="17"/>
        <v>15</v>
      </c>
      <c r="DJ6" s="71">
        <f t="shared" si="17"/>
        <v>15</v>
      </c>
      <c r="DK6" s="71">
        <f t="shared" si="17"/>
        <v>14</v>
      </c>
      <c r="DL6" s="71"/>
      <c r="DM6" s="71">
        <f t="shared" si="17"/>
        <v>13</v>
      </c>
      <c r="DN6" s="71">
        <f t="shared" si="17"/>
        <v>13</v>
      </c>
      <c r="DO6" s="71">
        <f t="shared" si="17"/>
        <v>15</v>
      </c>
      <c r="DP6" s="71">
        <f t="shared" si="17"/>
        <v>15</v>
      </c>
      <c r="DQ6" s="276">
        <f>+COUNTBLANK(DQ13:DQ27)</f>
        <v>14</v>
      </c>
      <c r="DR6" s="72">
        <f t="shared" si="17"/>
        <v>15</v>
      </c>
      <c r="DS6" s="73"/>
      <c r="DT6" s="85"/>
      <c r="DU6" s="59" t="s">
        <v>143</v>
      </c>
      <c r="DV6" s="59">
        <f>+COUNTBLANK(DV13:DV27)</f>
        <v>0</v>
      </c>
      <c r="DW6" s="59">
        <f>+COUNTBLANK(DW13:DW27)</f>
        <v>0</v>
      </c>
      <c r="DX6" s="59">
        <f>+COUNTBLANK(DX13:DX27)</f>
        <v>0</v>
      </c>
      <c r="DY6" s="86"/>
      <c r="DZ6" s="87"/>
      <c r="EA6" s="79" t="s">
        <v>143</v>
      </c>
      <c r="EB6" s="63">
        <f>+COUNTBLANK(EB13:EB27)</f>
        <v>0</v>
      </c>
      <c r="EC6" s="63">
        <f aca="true" t="shared" si="18" ref="EC6:EP6">+COUNTBLANK(EC13:EC27)</f>
        <v>0</v>
      </c>
      <c r="ED6" s="63">
        <f t="shared" si="18"/>
        <v>0</v>
      </c>
      <c r="EE6" s="63">
        <f t="shared" si="18"/>
        <v>0</v>
      </c>
      <c r="EF6" s="63">
        <f t="shared" si="18"/>
        <v>0</v>
      </c>
      <c r="EG6" s="63">
        <f t="shared" si="18"/>
        <v>15</v>
      </c>
      <c r="EH6" s="63">
        <f t="shared" si="18"/>
        <v>15</v>
      </c>
      <c r="EI6" s="63">
        <f t="shared" si="18"/>
        <v>15</v>
      </c>
      <c r="EJ6" s="63">
        <f t="shared" si="18"/>
        <v>15</v>
      </c>
      <c r="EK6" s="63">
        <f t="shared" si="18"/>
        <v>15</v>
      </c>
      <c r="EL6" s="63">
        <f t="shared" si="18"/>
        <v>15</v>
      </c>
      <c r="EM6" s="63">
        <f t="shared" si="18"/>
        <v>15</v>
      </c>
      <c r="EN6" s="63">
        <f t="shared" si="18"/>
        <v>15</v>
      </c>
      <c r="EO6" s="63">
        <f t="shared" si="18"/>
        <v>15</v>
      </c>
      <c r="EP6" s="65">
        <f t="shared" si="18"/>
        <v>0</v>
      </c>
      <c r="EQ6" s="265">
        <f>+COUNTBLANK(EQ13:EQ27)</f>
        <v>0</v>
      </c>
      <c r="ER6" s="265">
        <f>+COUNTBLANK(ER13:ER27)</f>
        <v>0</v>
      </c>
      <c r="ES6" s="10"/>
      <c r="ET6" s="78" t="s">
        <v>143</v>
      </c>
      <c r="EU6" s="59">
        <f aca="true" t="shared" si="19" ref="EU6:FC6">+COUNTBLANK(ET13:ET27)</f>
        <v>0</v>
      </c>
      <c r="EV6" s="59">
        <f t="shared" si="19"/>
        <v>0</v>
      </c>
      <c r="EW6" s="59">
        <f t="shared" si="19"/>
        <v>0</v>
      </c>
      <c r="EX6" s="59">
        <f t="shared" si="19"/>
        <v>1</v>
      </c>
      <c r="EY6" s="59">
        <f t="shared" si="19"/>
        <v>0</v>
      </c>
      <c r="EZ6" s="59">
        <f t="shared" si="19"/>
        <v>0</v>
      </c>
      <c r="FA6" s="59">
        <f t="shared" si="19"/>
        <v>0</v>
      </c>
      <c r="FB6" s="59">
        <f t="shared" si="19"/>
        <v>0</v>
      </c>
      <c r="FC6" s="59">
        <f t="shared" si="19"/>
        <v>15</v>
      </c>
      <c r="FD6" s="10"/>
      <c r="FE6" s="78" t="s">
        <v>143</v>
      </c>
      <c r="FF6" s="59">
        <f>+COUNTBLANK(FE13:FE27)</f>
        <v>0</v>
      </c>
      <c r="FG6" s="59">
        <f>+COUNTBLANK(FF13:FF27)</f>
        <v>0</v>
      </c>
      <c r="FH6" s="59">
        <f>+COUNTBLANK(FG13:FG27)</f>
        <v>15</v>
      </c>
      <c r="FI6" s="59">
        <f>+COUNTBLANK(FH13:FH27)</f>
        <v>15</v>
      </c>
      <c r="FJ6" s="60">
        <f>+COUNTBLANK(FI13:FI27)</f>
        <v>15</v>
      </c>
    </row>
    <row r="7" spans="1:166" s="105" customFormat="1" ht="21.75" customHeight="1">
      <c r="A7" s="88"/>
      <c r="B7" s="56" t="s">
        <v>144</v>
      </c>
      <c r="C7" s="89">
        <f>1-(C6/15)</f>
        <v>1</v>
      </c>
      <c r="D7" s="89">
        <f aca="true" t="shared" si="20" ref="D7:V7">1-(D6/15)</f>
        <v>1</v>
      </c>
      <c r="E7" s="282">
        <f t="shared" si="20"/>
        <v>1</v>
      </c>
      <c r="F7" s="282">
        <f>1-(F6/15)</f>
        <v>1</v>
      </c>
      <c r="G7" s="89">
        <f t="shared" si="20"/>
        <v>1</v>
      </c>
      <c r="H7" s="89">
        <f t="shared" si="20"/>
        <v>1</v>
      </c>
      <c r="I7" s="89">
        <f t="shared" si="20"/>
        <v>1</v>
      </c>
      <c r="J7" s="89">
        <f t="shared" si="20"/>
        <v>1</v>
      </c>
      <c r="K7" s="89">
        <f t="shared" si="20"/>
        <v>1</v>
      </c>
      <c r="L7" s="89">
        <f t="shared" si="20"/>
        <v>1</v>
      </c>
      <c r="M7" s="89">
        <f t="shared" si="20"/>
        <v>1</v>
      </c>
      <c r="N7" s="89">
        <f t="shared" si="20"/>
        <v>1</v>
      </c>
      <c r="O7" s="89">
        <f t="shared" si="20"/>
        <v>1</v>
      </c>
      <c r="P7" s="89">
        <f t="shared" si="20"/>
        <v>1</v>
      </c>
      <c r="Q7" s="89">
        <f t="shared" si="20"/>
        <v>1</v>
      </c>
      <c r="R7" s="89">
        <f t="shared" si="20"/>
        <v>1</v>
      </c>
      <c r="S7" s="89">
        <f t="shared" si="20"/>
        <v>1</v>
      </c>
      <c r="T7" s="89">
        <f t="shared" si="20"/>
        <v>1</v>
      </c>
      <c r="U7" s="89">
        <f t="shared" si="20"/>
        <v>1</v>
      </c>
      <c r="V7" s="90">
        <f t="shared" si="20"/>
        <v>1</v>
      </c>
      <c r="W7" s="91"/>
      <c r="X7" s="56" t="s">
        <v>144</v>
      </c>
      <c r="Y7" s="92">
        <f>1-(Y6/15)</f>
        <v>1</v>
      </c>
      <c r="Z7" s="92">
        <f aca="true" t="shared" si="21" ref="Z7:AG7">1-(Z6/15)</f>
        <v>1</v>
      </c>
      <c r="AA7" s="92">
        <f t="shared" si="21"/>
        <v>1</v>
      </c>
      <c r="AB7" s="92">
        <f t="shared" si="21"/>
        <v>1</v>
      </c>
      <c r="AC7" s="92">
        <f t="shared" si="21"/>
        <v>1</v>
      </c>
      <c r="AD7" s="92">
        <f t="shared" si="21"/>
        <v>1</v>
      </c>
      <c r="AE7" s="92">
        <f t="shared" si="21"/>
        <v>1</v>
      </c>
      <c r="AF7" s="92">
        <f t="shared" si="21"/>
        <v>1</v>
      </c>
      <c r="AG7" s="93">
        <f t="shared" si="21"/>
        <v>1</v>
      </c>
      <c r="AH7" s="94"/>
      <c r="AI7" s="95"/>
      <c r="AJ7" s="62" t="s">
        <v>144</v>
      </c>
      <c r="AK7" s="96">
        <f>1-(AK6/15)</f>
        <v>1</v>
      </c>
      <c r="AL7" s="96">
        <f aca="true" t="shared" si="22" ref="AL7:AW7">1-(AL6/15)</f>
        <v>0.9333333333333333</v>
      </c>
      <c r="AM7" s="96">
        <f t="shared" si="22"/>
        <v>0.6</v>
      </c>
      <c r="AN7" s="96">
        <f t="shared" si="22"/>
        <v>0.6</v>
      </c>
      <c r="AO7" s="96">
        <f t="shared" si="22"/>
        <v>0.6</v>
      </c>
      <c r="AP7" s="64"/>
      <c r="AQ7" s="96">
        <f t="shared" si="22"/>
        <v>0.9333333333333333</v>
      </c>
      <c r="AR7" s="96">
        <f t="shared" si="22"/>
        <v>0.9333333333333333</v>
      </c>
      <c r="AS7" s="96">
        <f t="shared" si="22"/>
        <v>0.9333333333333333</v>
      </c>
      <c r="AT7" s="96">
        <f t="shared" si="22"/>
        <v>0.9333333333333333</v>
      </c>
      <c r="AU7" s="96">
        <f t="shared" si="22"/>
        <v>0.9333333333333333</v>
      </c>
      <c r="AV7" s="96">
        <f t="shared" si="22"/>
        <v>0.8666666666666667</v>
      </c>
      <c r="AW7" s="97">
        <f t="shared" si="22"/>
        <v>0.8666666666666667</v>
      </c>
      <c r="AX7" s="94"/>
      <c r="AY7" s="91"/>
      <c r="AZ7" s="56" t="s">
        <v>144</v>
      </c>
      <c r="BA7" s="92">
        <f aca="true" t="shared" si="23" ref="BA7:BP7">1-(BA6/15)</f>
        <v>1</v>
      </c>
      <c r="BB7" s="92">
        <f t="shared" si="23"/>
        <v>1</v>
      </c>
      <c r="BC7" s="92">
        <f t="shared" si="23"/>
        <v>1</v>
      </c>
      <c r="BD7" s="92">
        <f t="shared" si="23"/>
        <v>0.8666666666666667</v>
      </c>
      <c r="BE7" s="92">
        <f t="shared" si="23"/>
        <v>0.8666666666666667</v>
      </c>
      <c r="BF7" s="92">
        <f t="shared" si="23"/>
        <v>0.8666666666666667</v>
      </c>
      <c r="BG7" s="92">
        <f t="shared" si="23"/>
        <v>1</v>
      </c>
      <c r="BH7" s="92">
        <f t="shared" si="23"/>
        <v>1</v>
      </c>
      <c r="BI7" s="92">
        <f t="shared" si="23"/>
        <v>1</v>
      </c>
      <c r="BJ7" s="92">
        <f t="shared" si="23"/>
        <v>1</v>
      </c>
      <c r="BK7" s="92">
        <f t="shared" si="23"/>
        <v>1</v>
      </c>
      <c r="BL7" s="92">
        <f t="shared" si="23"/>
        <v>0.9333333333333333</v>
      </c>
      <c r="BM7" s="92">
        <f t="shared" si="23"/>
        <v>1</v>
      </c>
      <c r="BN7" s="92">
        <f t="shared" si="23"/>
        <v>1</v>
      </c>
      <c r="BO7" s="92">
        <f t="shared" si="23"/>
        <v>0.9333333333333333</v>
      </c>
      <c r="BP7" s="93">
        <f t="shared" si="23"/>
        <v>1</v>
      </c>
      <c r="BQ7" s="91"/>
      <c r="BR7" s="91"/>
      <c r="BS7" s="98" t="s">
        <v>144</v>
      </c>
      <c r="BT7" s="96">
        <f aca="true" t="shared" si="24" ref="BT7:CF7">1-(BT6/15)</f>
        <v>1</v>
      </c>
      <c r="BU7" s="254">
        <f>1-(BU6/15)</f>
        <v>0</v>
      </c>
      <c r="BV7" s="96">
        <f t="shared" si="24"/>
        <v>0.8666666666666667</v>
      </c>
      <c r="BW7" s="96">
        <f t="shared" si="24"/>
        <v>0.8666666666666667</v>
      </c>
      <c r="BX7" s="96">
        <f t="shared" si="24"/>
        <v>1</v>
      </c>
      <c r="BY7" s="96">
        <f t="shared" si="24"/>
        <v>1</v>
      </c>
      <c r="BZ7" s="96">
        <f t="shared" si="24"/>
        <v>1</v>
      </c>
      <c r="CA7" s="96">
        <f t="shared" si="24"/>
        <v>1</v>
      </c>
      <c r="CB7" s="96">
        <f t="shared" si="24"/>
        <v>0.8666666666666667</v>
      </c>
      <c r="CC7" s="96">
        <f t="shared" si="24"/>
        <v>0.8666666666666667</v>
      </c>
      <c r="CD7" s="96">
        <f t="shared" si="24"/>
        <v>0.8666666666666667</v>
      </c>
      <c r="CE7" s="96">
        <f t="shared" si="24"/>
        <v>0.8666666666666667</v>
      </c>
      <c r="CF7" s="97">
        <f t="shared" si="24"/>
        <v>0.8666666666666667</v>
      </c>
      <c r="CG7" s="91"/>
      <c r="CH7" s="91"/>
      <c r="CI7" s="98" t="s">
        <v>144</v>
      </c>
      <c r="CJ7" s="96">
        <f aca="true" t="shared" si="25" ref="CJ7:CP7">1-(CJ6/15)</f>
        <v>1</v>
      </c>
      <c r="CK7" s="96">
        <f t="shared" si="25"/>
        <v>1</v>
      </c>
      <c r="CL7" s="96">
        <f t="shared" si="25"/>
        <v>1</v>
      </c>
      <c r="CM7" s="96">
        <f t="shared" si="25"/>
        <v>1</v>
      </c>
      <c r="CN7" s="96">
        <f t="shared" si="25"/>
        <v>1</v>
      </c>
      <c r="CO7" s="96">
        <f t="shared" si="25"/>
        <v>0.9333333333333333</v>
      </c>
      <c r="CP7" s="97">
        <f t="shared" si="25"/>
        <v>0.9333333333333333</v>
      </c>
      <c r="CQ7" s="99"/>
      <c r="CR7" s="99"/>
      <c r="CS7" s="98" t="s">
        <v>144</v>
      </c>
      <c r="CT7" s="96">
        <f aca="true" t="shared" si="26" ref="CT7:DC7">1-(CT6/15)</f>
        <v>1</v>
      </c>
      <c r="CU7" s="96">
        <f t="shared" si="26"/>
        <v>1</v>
      </c>
      <c r="CV7" s="96">
        <f t="shared" si="26"/>
        <v>1</v>
      </c>
      <c r="CW7" s="96">
        <f t="shared" si="26"/>
        <v>1</v>
      </c>
      <c r="CX7" s="96">
        <f t="shared" si="26"/>
        <v>1</v>
      </c>
      <c r="CY7" s="96">
        <f t="shared" si="26"/>
        <v>1</v>
      </c>
      <c r="CZ7" s="96">
        <f t="shared" si="26"/>
        <v>1</v>
      </c>
      <c r="DA7" s="96">
        <f t="shared" si="26"/>
        <v>1</v>
      </c>
      <c r="DB7" s="96">
        <f t="shared" si="26"/>
        <v>1</v>
      </c>
      <c r="DC7" s="97">
        <f t="shared" si="26"/>
        <v>1</v>
      </c>
      <c r="DD7" s="99"/>
      <c r="DE7" s="100"/>
      <c r="DF7" s="101" t="s">
        <v>144</v>
      </c>
      <c r="DG7" s="102">
        <f>1-(DG6/15)</f>
        <v>0.8</v>
      </c>
      <c r="DH7" s="102">
        <f>1-(DH6/15)</f>
        <v>0.8</v>
      </c>
      <c r="DI7" s="102">
        <f>1-(DI6/15)</f>
        <v>0</v>
      </c>
      <c r="DJ7" s="102">
        <f>1-(DJ6/15)</f>
        <v>0</v>
      </c>
      <c r="DK7" s="102">
        <f>1-(DK6/15)</f>
        <v>0.06666666666666665</v>
      </c>
      <c r="DL7" s="102"/>
      <c r="DM7" s="102">
        <f aca="true" t="shared" si="27" ref="DM7:DR7">1-(DM6/15)</f>
        <v>0.1333333333333333</v>
      </c>
      <c r="DN7" s="102">
        <f t="shared" si="27"/>
        <v>0.1333333333333333</v>
      </c>
      <c r="DO7" s="102">
        <f t="shared" si="27"/>
        <v>0</v>
      </c>
      <c r="DP7" s="102">
        <f t="shared" si="27"/>
        <v>0</v>
      </c>
      <c r="DQ7" s="277">
        <f t="shared" si="27"/>
        <v>0.06666666666666665</v>
      </c>
      <c r="DR7" s="103">
        <f t="shared" si="27"/>
        <v>0</v>
      </c>
      <c r="DS7" s="104"/>
      <c r="DT7" s="91"/>
      <c r="DU7" s="56" t="s">
        <v>144</v>
      </c>
      <c r="DV7" s="89">
        <f>1-(DV6/15)</f>
        <v>1</v>
      </c>
      <c r="DW7" s="89">
        <f>1-(DW6/15)</f>
        <v>1</v>
      </c>
      <c r="DX7" s="89">
        <f>1-(DX6/15)</f>
        <v>1</v>
      </c>
      <c r="DY7" s="91"/>
      <c r="DZ7" s="91"/>
      <c r="EA7" s="98" t="s">
        <v>144</v>
      </c>
      <c r="EB7" s="96">
        <f aca="true" t="shared" si="28" ref="EB7:EP7">1-(EB6/15)</f>
        <v>1</v>
      </c>
      <c r="EC7" s="96">
        <f t="shared" si="28"/>
        <v>1</v>
      </c>
      <c r="ED7" s="96">
        <f t="shared" si="28"/>
        <v>1</v>
      </c>
      <c r="EE7" s="96">
        <f t="shared" si="28"/>
        <v>1</v>
      </c>
      <c r="EF7" s="96">
        <f t="shared" si="28"/>
        <v>1</v>
      </c>
      <c r="EG7" s="96">
        <f t="shared" si="28"/>
        <v>0</v>
      </c>
      <c r="EH7" s="96">
        <f t="shared" si="28"/>
        <v>0</v>
      </c>
      <c r="EI7" s="96">
        <f t="shared" si="28"/>
        <v>0</v>
      </c>
      <c r="EJ7" s="96">
        <f t="shared" si="28"/>
        <v>0</v>
      </c>
      <c r="EK7" s="96">
        <f t="shared" si="28"/>
        <v>0</v>
      </c>
      <c r="EL7" s="96">
        <f t="shared" si="28"/>
        <v>0</v>
      </c>
      <c r="EM7" s="96">
        <f t="shared" si="28"/>
        <v>0</v>
      </c>
      <c r="EN7" s="96">
        <f t="shared" si="28"/>
        <v>0</v>
      </c>
      <c r="EO7" s="96">
        <f t="shared" si="28"/>
        <v>0</v>
      </c>
      <c r="EP7" s="97">
        <f t="shared" si="28"/>
        <v>1</v>
      </c>
      <c r="EQ7" s="266">
        <f>1-(EQ6/15)</f>
        <v>1</v>
      </c>
      <c r="ER7" s="266">
        <f>1-(ER6/15)</f>
        <v>1</v>
      </c>
      <c r="ES7" s="91"/>
      <c r="ET7" s="56" t="s">
        <v>144</v>
      </c>
      <c r="EU7" s="89">
        <f aca="true" t="shared" si="29" ref="EU7:FC7">1-(EU6/15)</f>
        <v>1</v>
      </c>
      <c r="EV7" s="89">
        <f t="shared" si="29"/>
        <v>1</v>
      </c>
      <c r="EW7" s="89">
        <f t="shared" si="29"/>
        <v>1</v>
      </c>
      <c r="EX7" s="89">
        <f t="shared" si="29"/>
        <v>0.9333333333333333</v>
      </c>
      <c r="EY7" s="89">
        <f t="shared" si="29"/>
        <v>1</v>
      </c>
      <c r="EZ7" s="89">
        <f t="shared" si="29"/>
        <v>1</v>
      </c>
      <c r="FA7" s="89">
        <f t="shared" si="29"/>
        <v>1</v>
      </c>
      <c r="FB7" s="89">
        <f t="shared" si="29"/>
        <v>1</v>
      </c>
      <c r="FC7" s="89">
        <f t="shared" si="29"/>
        <v>0</v>
      </c>
      <c r="FD7" s="91"/>
      <c r="FE7" s="56" t="s">
        <v>144</v>
      </c>
      <c r="FF7" s="92">
        <f>1-(FF6/15)</f>
        <v>1</v>
      </c>
      <c r="FG7" s="92">
        <f>1-(FG6/15)</f>
        <v>1</v>
      </c>
      <c r="FH7" s="92">
        <f>1-(FH6/15)</f>
        <v>0</v>
      </c>
      <c r="FI7" s="92">
        <f>1-(FI6/15)</f>
        <v>0</v>
      </c>
      <c r="FJ7" s="93">
        <f>1-(FJ6/15)</f>
        <v>0</v>
      </c>
    </row>
    <row r="8" spans="1:166" s="140" customFormat="1" ht="21.75" customHeight="1">
      <c r="A8" s="106"/>
      <c r="B8" s="107" t="s">
        <v>145</v>
      </c>
      <c r="C8" s="108">
        <f aca="true" t="shared" si="30" ref="C8:V8">SUM(C13:C27)</f>
        <v>983</v>
      </c>
      <c r="D8" s="108">
        <f t="shared" si="30"/>
        <v>2732</v>
      </c>
      <c r="E8" s="108">
        <f t="shared" si="30"/>
        <v>150</v>
      </c>
      <c r="F8" s="109">
        <f t="shared" si="30"/>
        <v>1.0681743689243721</v>
      </c>
      <c r="G8" s="108">
        <f t="shared" si="30"/>
        <v>164</v>
      </c>
      <c r="H8" s="108">
        <f t="shared" si="30"/>
        <v>520</v>
      </c>
      <c r="I8" s="108">
        <f t="shared" si="30"/>
        <v>91</v>
      </c>
      <c r="J8" s="109">
        <f t="shared" si="30"/>
        <v>8.363636363636363</v>
      </c>
      <c r="K8" s="108">
        <f t="shared" si="30"/>
        <v>25</v>
      </c>
      <c r="L8" s="109">
        <f t="shared" si="30"/>
        <v>8.333333333333332</v>
      </c>
      <c r="M8" s="108">
        <f t="shared" si="30"/>
        <v>50</v>
      </c>
      <c r="N8" s="109">
        <f t="shared" si="30"/>
        <v>4.572727272727272</v>
      </c>
      <c r="O8" s="108">
        <f t="shared" si="30"/>
        <v>12.02</v>
      </c>
      <c r="P8" s="109">
        <f t="shared" si="30"/>
        <v>4.006666666666667</v>
      </c>
      <c r="Q8" s="108">
        <f t="shared" si="30"/>
        <v>21</v>
      </c>
      <c r="R8" s="109">
        <f t="shared" si="30"/>
        <v>1.9181818181818182</v>
      </c>
      <c r="S8" s="108">
        <f t="shared" si="30"/>
        <v>55</v>
      </c>
      <c r="T8" s="109">
        <f t="shared" si="30"/>
        <v>5.027272727272727</v>
      </c>
      <c r="U8" s="110">
        <f t="shared" si="30"/>
        <v>37</v>
      </c>
      <c r="V8" s="111">
        <f t="shared" si="30"/>
        <v>3.399999999999999</v>
      </c>
      <c r="W8" s="112"/>
      <c r="X8" s="113">
        <v>1</v>
      </c>
      <c r="Y8" s="114">
        <f>+COUNTIF(Y$13:Y$27,$X$8)/Y5</f>
        <v>0</v>
      </c>
      <c r="Z8" s="114">
        <f>+COUNTIF(Z$13:Z$27,$X$8)/$Z$5</f>
        <v>0.9333333333333333</v>
      </c>
      <c r="AA8" s="114">
        <f>+_xlfn.COUNTIFS($Z$13:$Z$27,$X$8,AA$13:AA$27,$X8)/$AA$5</f>
        <v>1</v>
      </c>
      <c r="AB8" s="114">
        <f>+_xlfn.COUNTIFS($Z$13:$Z$27,$X$8,AB$13:AB$27,$X8)/$AB$5</f>
        <v>0.6428571428571429</v>
      </c>
      <c r="AC8" s="114">
        <f>+COUNTIF(AC$13:AC$27,$X$8)/$AC$5</f>
        <v>0.9333333333333333</v>
      </c>
      <c r="AD8" s="114">
        <f>+_xlfn.COUNTIFS($AC$13:$AC$27,$X$8,AD$13:AD$27,$X8)/$AD$5</f>
        <v>1</v>
      </c>
      <c r="AE8" s="114">
        <f>+_xlfn.COUNTIFS($AC$13:$AC$27,$X$8,AE$13:AE$27,$X8)/$AE$5</f>
        <v>0.6428571428571429</v>
      </c>
      <c r="AF8" s="114">
        <f>+COUNTIF(AF$13:AF$27,$X$8)/AF5</f>
        <v>1</v>
      </c>
      <c r="AG8" s="115">
        <f>+COUNTIF(AG$13:AG$27,$X$8)/AG5</f>
        <v>1</v>
      </c>
      <c r="AH8" s="116"/>
      <c r="AI8" s="117"/>
      <c r="AJ8" s="64" t="s">
        <v>145</v>
      </c>
      <c r="AK8" s="118">
        <f>SUM(AK13:AK27)</f>
        <v>42</v>
      </c>
      <c r="AL8" s="118">
        <f>SUM(AL13:AL27)</f>
        <v>39</v>
      </c>
      <c r="AM8" s="118">
        <f>SUM(AM13:AM27)</f>
        <v>1374</v>
      </c>
      <c r="AN8" s="118">
        <f>SUM(AN13:AN27)</f>
        <v>595.75</v>
      </c>
      <c r="AO8" s="119">
        <f>SUM(AO13:AO27)</f>
        <v>4.437988330227317</v>
      </c>
      <c r="AP8" s="64">
        <v>1</v>
      </c>
      <c r="AQ8" s="119">
        <f>+COUNTIF(AQ$13:AQ$27,$AP8)/$AQ$5</f>
        <v>1</v>
      </c>
      <c r="AR8" s="119">
        <f>+COUNTIF(AR$13:AR$27,$AP8)/AR$5</f>
        <v>0</v>
      </c>
      <c r="AS8" s="119">
        <f>+COUNTIF(AS$13:AS$27,$AP8)/AS$5</f>
        <v>0.7142857142857143</v>
      </c>
      <c r="AT8" s="119">
        <f aca="true" t="shared" si="31" ref="AT8:AW11">+COUNTIF(AT$13:AT$27,$AP8)/AT$5</f>
        <v>0.6428571428571429</v>
      </c>
      <c r="AU8" s="119">
        <f t="shared" si="31"/>
        <v>1</v>
      </c>
      <c r="AV8" s="119">
        <f>SUM(AV13:AV27)</f>
        <v>4.61</v>
      </c>
      <c r="AW8" s="120">
        <f t="shared" si="31"/>
        <v>0.6923076923076923</v>
      </c>
      <c r="AX8" s="116"/>
      <c r="AY8" s="112"/>
      <c r="AZ8" s="121" t="s">
        <v>145</v>
      </c>
      <c r="BA8" s="122">
        <f aca="true" t="shared" si="32" ref="BA8:BF8">SUM(BA13:BA27)</f>
        <v>135</v>
      </c>
      <c r="BB8" s="122">
        <f t="shared" si="32"/>
        <v>3</v>
      </c>
      <c r="BC8" s="122">
        <f t="shared" si="32"/>
        <v>30</v>
      </c>
      <c r="BD8" s="122">
        <f t="shared" si="32"/>
        <v>276</v>
      </c>
      <c r="BE8" s="123">
        <f t="shared" si="32"/>
        <v>120.41666666666666</v>
      </c>
      <c r="BF8" s="114">
        <f t="shared" si="32"/>
        <v>13.37962962962963</v>
      </c>
      <c r="BG8" s="124">
        <v>1</v>
      </c>
      <c r="BH8" s="114">
        <f>+COUNTIF(BH$13:BH$27,$BG8)/BH$5</f>
        <v>0.6</v>
      </c>
      <c r="BI8" s="114">
        <f aca="true" t="shared" si="33" ref="BI8:BP11">+COUNTIF(BI$13:BI$27,$BG8)/BI$5</f>
        <v>0.07142857142857142</v>
      </c>
      <c r="BJ8" s="114">
        <f t="shared" si="33"/>
        <v>0</v>
      </c>
      <c r="BK8" s="114">
        <f t="shared" si="33"/>
        <v>1</v>
      </c>
      <c r="BL8" s="114">
        <f t="shared" si="33"/>
        <v>0.23076923076923078</v>
      </c>
      <c r="BM8" s="114">
        <f t="shared" si="33"/>
        <v>1</v>
      </c>
      <c r="BN8" s="122">
        <f>SUM(BN13:BN27)</f>
        <v>101</v>
      </c>
      <c r="BO8" s="114">
        <f t="shared" si="33"/>
        <v>0.46153846153846156</v>
      </c>
      <c r="BP8" s="115">
        <f t="shared" si="33"/>
        <v>0.8571428571428571</v>
      </c>
      <c r="BQ8" s="112"/>
      <c r="BR8" s="112"/>
      <c r="BS8" s="125" t="s">
        <v>145</v>
      </c>
      <c r="BT8" s="118">
        <f aca="true" t="shared" si="34" ref="BT8:BY8">SUM(BT13:BT27)</f>
        <v>30</v>
      </c>
      <c r="BU8" s="255">
        <f t="shared" si="34"/>
        <v>0</v>
      </c>
      <c r="BV8" s="118">
        <f t="shared" si="34"/>
        <v>7</v>
      </c>
      <c r="BW8" s="118">
        <f t="shared" si="34"/>
        <v>14</v>
      </c>
      <c r="BX8" s="118">
        <f t="shared" si="34"/>
        <v>10</v>
      </c>
      <c r="BY8" s="119">
        <f t="shared" si="34"/>
        <v>5</v>
      </c>
      <c r="BZ8" s="64">
        <v>1</v>
      </c>
      <c r="CA8" s="119">
        <f aca="true" t="shared" si="35" ref="CA8:CF11">+COUNTIF(CA$13:CA$27,$BZ8)/CA$5</f>
        <v>0.7857142857142857</v>
      </c>
      <c r="CB8" s="119">
        <f t="shared" si="35"/>
        <v>0</v>
      </c>
      <c r="CC8" s="119">
        <f t="shared" si="35"/>
        <v>0</v>
      </c>
      <c r="CD8" s="119">
        <f t="shared" si="35"/>
        <v>1</v>
      </c>
      <c r="CE8" s="119">
        <f t="shared" si="35"/>
        <v>0</v>
      </c>
      <c r="CF8" s="120">
        <f t="shared" si="35"/>
        <v>0</v>
      </c>
      <c r="CG8" s="116"/>
      <c r="CH8" s="116"/>
      <c r="CI8" s="125">
        <v>1</v>
      </c>
      <c r="CJ8" s="119">
        <f>+COUNTIF(CJ$13:CJ$27,$CI8)/CJ$5</f>
        <v>0</v>
      </c>
      <c r="CK8" s="119">
        <f>+COUNTIF(CK$13:CK$27,$CI8)/CK$5</f>
        <v>1</v>
      </c>
      <c r="CL8" s="118" t="s">
        <v>145</v>
      </c>
      <c r="CM8" s="118">
        <f>SUM(CM13:CM27)</f>
        <v>18000</v>
      </c>
      <c r="CN8" s="118">
        <f>SUM(CN13:CN27)</f>
        <v>7400</v>
      </c>
      <c r="CO8" s="118">
        <f>SUM(CO13:CO27)</f>
        <v>2590</v>
      </c>
      <c r="CP8" s="120">
        <f>SUM(CP13:CP27)</f>
        <v>13.865073484370686</v>
      </c>
      <c r="CQ8" s="112"/>
      <c r="CR8" s="112"/>
      <c r="CS8" s="126">
        <v>1</v>
      </c>
      <c r="CT8" s="119">
        <f>+COUNTIF(CT$13:CT$27,$CS8)/CT$5</f>
        <v>0</v>
      </c>
      <c r="CU8" s="119">
        <f aca="true" t="shared" si="36" ref="CU8:DC10">+COUNTIF(CU$13:CU$27,$CS8)/CU$5</f>
        <v>0.26666666666666666</v>
      </c>
      <c r="CV8" s="119">
        <f t="shared" si="36"/>
        <v>0.4666666666666667</v>
      </c>
      <c r="CW8" s="119">
        <f t="shared" si="36"/>
        <v>0.4</v>
      </c>
      <c r="CX8" s="119">
        <f t="shared" si="36"/>
        <v>0.21428571428571427</v>
      </c>
      <c r="CY8" s="119">
        <f t="shared" si="36"/>
        <v>0.06666666666666667</v>
      </c>
      <c r="CZ8" s="119">
        <f t="shared" si="36"/>
        <v>0.4</v>
      </c>
      <c r="DA8" s="119">
        <f t="shared" si="36"/>
        <v>0.13333333333333333</v>
      </c>
      <c r="DB8" s="119">
        <f t="shared" si="36"/>
        <v>0</v>
      </c>
      <c r="DC8" s="120">
        <f t="shared" si="36"/>
        <v>0.26666666666666666</v>
      </c>
      <c r="DD8" s="116"/>
      <c r="DE8" s="127"/>
      <c r="DF8" s="128">
        <v>1</v>
      </c>
      <c r="DG8" s="129">
        <f>+COUNTIF(DG$13:DG$27,$DF8)/DG$5</f>
        <v>0.25</v>
      </c>
      <c r="DH8" s="129">
        <f>+COUNTIF(DH$13:DH$27,$DF8)/DH$5</f>
        <v>0.8333333333333334</v>
      </c>
      <c r="DI8" s="129" t="e">
        <f>+COUNTIF(DI$13:DI$27,$DF8)/DI$5</f>
        <v>#DIV/0!</v>
      </c>
      <c r="DJ8" s="129" t="e">
        <f>+COUNTIF(DJ$13:DJ$27,$DF8)/DJ$5</f>
        <v>#DIV/0!</v>
      </c>
      <c r="DK8" s="129"/>
      <c r="DL8" s="130" t="s">
        <v>145</v>
      </c>
      <c r="DM8" s="131">
        <f>SUM(DM13:DM27)</f>
        <v>250</v>
      </c>
      <c r="DN8" s="131"/>
      <c r="DO8" s="131">
        <f>SUM(DO13:DO27)</f>
        <v>0</v>
      </c>
      <c r="DP8" s="131">
        <f>SUM(DP13:DP27)</f>
        <v>0</v>
      </c>
      <c r="DQ8" s="278">
        <f>SUM(DQ13:DQ27)</f>
        <v>0</v>
      </c>
      <c r="DR8" s="132">
        <f>SUM(DR13:DR27)</f>
        <v>0</v>
      </c>
      <c r="DS8" s="133"/>
      <c r="DT8" s="112"/>
      <c r="DU8" s="134" t="s">
        <v>145</v>
      </c>
      <c r="DV8" s="135">
        <f>SUM(DV13:DV27)</f>
        <v>8</v>
      </c>
      <c r="DW8" s="135">
        <f>SUM(DW13:DW27)</f>
        <v>15</v>
      </c>
      <c r="DX8" s="135">
        <f>SUM(DX13:DX27)</f>
        <v>17</v>
      </c>
      <c r="DY8" s="112"/>
      <c r="DZ8" s="112"/>
      <c r="EA8" s="126" t="s">
        <v>145</v>
      </c>
      <c r="EB8" s="136">
        <f>SUM(EB13:EB27)</f>
        <v>1528.85</v>
      </c>
      <c r="EC8" s="136">
        <f aca="true" t="shared" si="37" ref="EC8:EO8">SUM(EC13:EC27)</f>
        <v>1572.5500000000002</v>
      </c>
      <c r="ED8" s="137">
        <f>SUM(ED13:ED27)</f>
        <v>15.835995620448777</v>
      </c>
      <c r="EE8" s="136">
        <f t="shared" si="37"/>
        <v>1557.55</v>
      </c>
      <c r="EF8" s="137">
        <f>SUM(EF13:EF27)</f>
        <v>15.664387228840384</v>
      </c>
      <c r="EG8" s="136">
        <f>SUM(EG13:EG27)</f>
        <v>0</v>
      </c>
      <c r="EH8" s="136">
        <f t="shared" si="37"/>
        <v>0</v>
      </c>
      <c r="EI8" s="136">
        <f t="shared" si="37"/>
        <v>0</v>
      </c>
      <c r="EJ8" s="136">
        <f t="shared" si="37"/>
        <v>0</v>
      </c>
      <c r="EK8" s="136">
        <f t="shared" si="37"/>
        <v>0</v>
      </c>
      <c r="EL8" s="136">
        <f t="shared" si="37"/>
        <v>0</v>
      </c>
      <c r="EM8" s="136">
        <f t="shared" si="37"/>
        <v>0</v>
      </c>
      <c r="EN8" s="136">
        <f t="shared" si="37"/>
        <v>0</v>
      </c>
      <c r="EO8" s="136">
        <f t="shared" si="37"/>
        <v>0</v>
      </c>
      <c r="EP8" s="138">
        <f>SUM(EP13:EP27)</f>
        <v>560.114</v>
      </c>
      <c r="EQ8" s="267">
        <f>SUM(EQ13:EQ27)</f>
        <v>0</v>
      </c>
      <c r="ER8" s="267">
        <f>SUM(ER13:ER27)</f>
        <v>0</v>
      </c>
      <c r="ES8" s="112"/>
      <c r="ET8" s="139" t="s">
        <v>145</v>
      </c>
      <c r="EU8" s="135">
        <f aca="true" t="shared" si="38" ref="EU8:FC8">SUM(ET13:ET27)</f>
        <v>0</v>
      </c>
      <c r="EV8" s="135">
        <f t="shared" si="38"/>
        <v>1036</v>
      </c>
      <c r="EW8" s="135">
        <f t="shared" si="38"/>
        <v>7603.6</v>
      </c>
      <c r="EX8" s="135">
        <f t="shared" si="38"/>
        <v>14</v>
      </c>
      <c r="EY8" s="135">
        <f t="shared" si="38"/>
        <v>7603.6</v>
      </c>
      <c r="EZ8" s="135">
        <f t="shared" si="38"/>
        <v>2683.4</v>
      </c>
      <c r="FA8" s="135">
        <f t="shared" si="38"/>
        <v>7487.95</v>
      </c>
      <c r="FB8" s="135">
        <f t="shared" si="38"/>
        <v>42.42043963476485</v>
      </c>
      <c r="FC8" s="135">
        <f t="shared" si="38"/>
        <v>0</v>
      </c>
      <c r="FD8" s="112"/>
      <c r="FE8" s="121" t="s">
        <v>145</v>
      </c>
      <c r="FF8" s="122">
        <f>SUM(FF13:FF27)</f>
        <v>7</v>
      </c>
      <c r="FG8" s="122">
        <f>SUM(FG13:FG27)</f>
        <v>0</v>
      </c>
      <c r="FH8" s="122">
        <f>SUM(FH13:FH27)</f>
        <v>0</v>
      </c>
      <c r="FI8" s="122">
        <f>SUM(FI13:FI27)</f>
        <v>0</v>
      </c>
      <c r="FJ8" s="122">
        <f>SUM(FJ13:FJ27)</f>
        <v>29</v>
      </c>
    </row>
    <row r="9" spans="1:166" s="140" customFormat="1" ht="21.75" customHeight="1">
      <c r="A9" s="112"/>
      <c r="B9" s="113" t="s">
        <v>146</v>
      </c>
      <c r="C9" s="122">
        <f aca="true" t="shared" si="39" ref="C9:V9">MIN(C13:C27)</f>
        <v>38</v>
      </c>
      <c r="D9" s="122">
        <f t="shared" si="39"/>
        <v>73</v>
      </c>
      <c r="E9" s="122">
        <f t="shared" si="39"/>
        <v>10</v>
      </c>
      <c r="F9" s="114">
        <f t="shared" si="39"/>
        <v>0.02610966057441253</v>
      </c>
      <c r="G9" s="122">
        <f t="shared" si="39"/>
        <v>10</v>
      </c>
      <c r="H9" s="122">
        <f t="shared" si="39"/>
        <v>27</v>
      </c>
      <c r="I9" s="122">
        <f t="shared" si="39"/>
        <v>2</v>
      </c>
      <c r="J9" s="114">
        <f t="shared" si="39"/>
        <v>0.18181818181818182</v>
      </c>
      <c r="K9" s="122">
        <f t="shared" si="39"/>
        <v>0</v>
      </c>
      <c r="L9" s="114">
        <f t="shared" si="39"/>
        <v>0</v>
      </c>
      <c r="M9" s="122">
        <f t="shared" si="39"/>
        <v>1</v>
      </c>
      <c r="N9" s="114">
        <f t="shared" si="39"/>
        <v>0.09090909090909091</v>
      </c>
      <c r="O9" s="122">
        <f t="shared" si="39"/>
        <v>0</v>
      </c>
      <c r="P9" s="114">
        <f t="shared" si="39"/>
        <v>0</v>
      </c>
      <c r="Q9" s="122">
        <f t="shared" si="39"/>
        <v>0</v>
      </c>
      <c r="R9" s="114">
        <f t="shared" si="39"/>
        <v>0</v>
      </c>
      <c r="S9" s="122">
        <f t="shared" si="39"/>
        <v>0</v>
      </c>
      <c r="T9" s="114">
        <f t="shared" si="39"/>
        <v>0</v>
      </c>
      <c r="U9" s="123">
        <f t="shared" si="39"/>
        <v>0</v>
      </c>
      <c r="V9" s="115">
        <f t="shared" si="39"/>
        <v>0</v>
      </c>
      <c r="W9" s="112"/>
      <c r="X9" s="113">
        <v>2</v>
      </c>
      <c r="Y9" s="114">
        <f>+COUNTIF(Y$13:Y$27,$X$9)/Y5</f>
        <v>1</v>
      </c>
      <c r="Z9" s="114">
        <f>+COUNTIF(Z$13:Z$27,$X$9)/$Z$5</f>
        <v>0.06666666666666667</v>
      </c>
      <c r="AA9" s="114">
        <f>+_xlfn.COUNTIFS($Z$13:$Z$27,$X$8,AA$13:AA$27,$X9)/$AA$5</f>
        <v>0</v>
      </c>
      <c r="AB9" s="114">
        <f>+_xlfn.COUNTIFS($Z$13:$Z$27,$X$8,AB$13:AB$27,$X9)/$AB$5</f>
        <v>0.35714285714285715</v>
      </c>
      <c r="AC9" s="114">
        <f>+COUNTIF(AC$13:AC$27,$X$9)/$AC$5</f>
        <v>0.06666666666666667</v>
      </c>
      <c r="AD9" s="114">
        <f>+_xlfn.COUNTIFS($AC$13:$AC$27,$X$8,AD$13:AD$27,$X9)/$AD$5</f>
        <v>0</v>
      </c>
      <c r="AE9" s="114">
        <f>+_xlfn.COUNTIFS($AC$13:$AC$27,$X$8,AE$13:AE$27,$X9)/$AE$5</f>
        <v>0.35714285714285715</v>
      </c>
      <c r="AF9" s="114">
        <f>+COUNTIF(AF$13:AF$27,$X$9)/15</f>
        <v>0</v>
      </c>
      <c r="AG9" s="115">
        <f>+COUNTIF(AG$13:AG$27,$X$9)/15</f>
        <v>0</v>
      </c>
      <c r="AH9" s="116"/>
      <c r="AI9" s="117"/>
      <c r="AJ9" s="64" t="s">
        <v>146</v>
      </c>
      <c r="AK9" s="118">
        <f>MIN(AK13:AK27)</f>
        <v>2</v>
      </c>
      <c r="AL9" s="118">
        <f>MIN(AL13:AL27)</f>
        <v>1</v>
      </c>
      <c r="AM9" s="118">
        <f>MIN(AM13:AM27)</f>
        <v>91</v>
      </c>
      <c r="AN9" s="141">
        <f>MIN(AN13:AN27)</f>
        <v>43</v>
      </c>
      <c r="AO9" s="119">
        <f>MIN(AO13:AO27)</f>
        <v>0.18741633199464525</v>
      </c>
      <c r="AP9" s="64">
        <v>2</v>
      </c>
      <c r="AQ9" s="119">
        <f>+COUNTIF(AQ$13:AQ$27,$AP9)/$AQ$5</f>
        <v>0</v>
      </c>
      <c r="AR9" s="119">
        <f>+COUNTIF(AR$13:AR$27,$AP9)/$AR$5</f>
        <v>0.8571428571428571</v>
      </c>
      <c r="AS9" s="119">
        <f>+COUNTIF(AS$13:AS$27,$AP9)/AS$5</f>
        <v>0.2857142857142857</v>
      </c>
      <c r="AT9" s="119">
        <f t="shared" si="31"/>
        <v>0.07142857142857142</v>
      </c>
      <c r="AU9" s="119">
        <f t="shared" si="31"/>
        <v>0</v>
      </c>
      <c r="AV9" s="119">
        <f>MIN(AV13:AV27)</f>
        <v>0.08</v>
      </c>
      <c r="AW9" s="120">
        <f t="shared" si="31"/>
        <v>0</v>
      </c>
      <c r="AX9" s="116"/>
      <c r="AY9" s="112"/>
      <c r="AZ9" s="121" t="s">
        <v>146</v>
      </c>
      <c r="BA9" s="122">
        <f aca="true" t="shared" si="40" ref="BA9:BF9">MIN(BA13:BA27)</f>
        <v>9</v>
      </c>
      <c r="BB9" s="122">
        <f t="shared" si="40"/>
        <v>0</v>
      </c>
      <c r="BC9" s="122">
        <f t="shared" si="40"/>
        <v>0</v>
      </c>
      <c r="BD9" s="122">
        <f t="shared" si="40"/>
        <v>8</v>
      </c>
      <c r="BE9" s="123">
        <f t="shared" si="40"/>
        <v>7.333333333333333</v>
      </c>
      <c r="BF9" s="114">
        <f t="shared" si="40"/>
        <v>0.8148148148148148</v>
      </c>
      <c r="BG9" s="124">
        <v>2</v>
      </c>
      <c r="BH9" s="114">
        <f>+COUNTIF(BH$13:BH$27,$BG9)/BH$5</f>
        <v>0.4</v>
      </c>
      <c r="BI9" s="114">
        <f t="shared" si="33"/>
        <v>0</v>
      </c>
      <c r="BJ9" s="114">
        <f t="shared" si="33"/>
        <v>0.7142857142857143</v>
      </c>
      <c r="BK9" s="114">
        <f t="shared" si="33"/>
        <v>0</v>
      </c>
      <c r="BL9" s="114">
        <f t="shared" si="33"/>
        <v>0.3076923076923077</v>
      </c>
      <c r="BM9" s="114">
        <f t="shared" si="33"/>
        <v>0</v>
      </c>
      <c r="BN9" s="122">
        <f>MIN(BN13:BN27)</f>
        <v>5</v>
      </c>
      <c r="BO9" s="114">
        <f t="shared" si="33"/>
        <v>0.15384615384615385</v>
      </c>
      <c r="BP9" s="115">
        <f t="shared" si="33"/>
        <v>0.07142857142857142</v>
      </c>
      <c r="BQ9" s="112" t="s">
        <v>147</v>
      </c>
      <c r="BR9" s="112"/>
      <c r="BS9" s="125" t="s">
        <v>146</v>
      </c>
      <c r="BT9" s="118">
        <f aca="true" t="shared" si="41" ref="BT9:BY9">MIN(BT13:BT27)</f>
        <v>2</v>
      </c>
      <c r="BU9" s="255">
        <f t="shared" si="41"/>
        <v>0</v>
      </c>
      <c r="BV9" s="118">
        <f t="shared" si="41"/>
        <v>0</v>
      </c>
      <c r="BW9" s="118">
        <f t="shared" si="41"/>
        <v>2</v>
      </c>
      <c r="BX9" s="118">
        <f t="shared" si="41"/>
        <v>2</v>
      </c>
      <c r="BY9" s="119">
        <f t="shared" si="41"/>
        <v>1</v>
      </c>
      <c r="BZ9" s="64">
        <v>2</v>
      </c>
      <c r="CA9" s="119">
        <f t="shared" si="35"/>
        <v>0.21428571428571427</v>
      </c>
      <c r="CB9" s="119">
        <f t="shared" si="35"/>
        <v>0.2</v>
      </c>
      <c r="CC9" s="119">
        <f t="shared" si="35"/>
        <v>0.2</v>
      </c>
      <c r="CD9" s="119">
        <f t="shared" si="35"/>
        <v>0</v>
      </c>
      <c r="CE9" s="119">
        <f t="shared" si="35"/>
        <v>0.2</v>
      </c>
      <c r="CF9" s="120">
        <f t="shared" si="35"/>
        <v>0</v>
      </c>
      <c r="CG9" s="116"/>
      <c r="CH9" s="116"/>
      <c r="CI9" s="125">
        <v>2</v>
      </c>
      <c r="CJ9" s="119">
        <f aca="true" t="shared" si="42" ref="CJ9:CK11">+COUNTIF(CJ$13:CJ$27,$CI9)/CJ$5</f>
        <v>0</v>
      </c>
      <c r="CK9" s="119">
        <f t="shared" si="42"/>
        <v>0</v>
      </c>
      <c r="CL9" s="118" t="s">
        <v>146</v>
      </c>
      <c r="CM9" s="118">
        <f>MIN(CM13:CM27)</f>
        <v>500</v>
      </c>
      <c r="CN9" s="118">
        <f>MIN(CN13:CN27)</f>
        <v>200</v>
      </c>
      <c r="CO9" s="118">
        <f>MIN(CO13:CO27)</f>
        <v>72</v>
      </c>
      <c r="CP9" s="120">
        <f>MIN(CP13:CP27)</f>
        <v>0.7049608355091384</v>
      </c>
      <c r="CQ9" s="112"/>
      <c r="CR9" s="112"/>
      <c r="CS9" s="126">
        <v>2</v>
      </c>
      <c r="CT9" s="119">
        <f>+COUNTIF(CT$13:CT$27,$CS9)/CT$5</f>
        <v>0</v>
      </c>
      <c r="CU9" s="119">
        <f t="shared" si="36"/>
        <v>0</v>
      </c>
      <c r="CV9" s="119">
        <f t="shared" si="36"/>
        <v>0.06666666666666667</v>
      </c>
      <c r="CW9" s="119">
        <f t="shared" si="36"/>
        <v>0.06666666666666667</v>
      </c>
      <c r="CX9" s="119">
        <f t="shared" si="36"/>
        <v>0.07142857142857142</v>
      </c>
      <c r="CY9" s="119">
        <f t="shared" si="36"/>
        <v>0</v>
      </c>
      <c r="CZ9" s="119">
        <f t="shared" si="36"/>
        <v>0</v>
      </c>
      <c r="DA9" s="119">
        <f t="shared" si="36"/>
        <v>0</v>
      </c>
      <c r="DB9" s="119">
        <f t="shared" si="36"/>
        <v>0</v>
      </c>
      <c r="DC9" s="120">
        <f t="shared" si="36"/>
        <v>0</v>
      </c>
      <c r="DD9" s="116"/>
      <c r="DE9" s="127"/>
      <c r="DF9" s="128">
        <v>2</v>
      </c>
      <c r="DG9" s="129">
        <f aca="true" t="shared" si="43" ref="DG9:DH11">+COUNTIF(DG$13:DG$27,$DF9)/DG$5</f>
        <v>0.25</v>
      </c>
      <c r="DH9" s="129">
        <f t="shared" si="43"/>
        <v>0.16666666666666666</v>
      </c>
      <c r="DI9" s="129">
        <f>+COUNTIF(DI$13:DI$27,$DF$9)/15</f>
        <v>0</v>
      </c>
      <c r="DJ9" s="129">
        <f>+COUNTIF(DJ$13:DJ$27,$DF$9)/15</f>
        <v>0</v>
      </c>
      <c r="DK9" s="129"/>
      <c r="DL9" s="130" t="s">
        <v>146</v>
      </c>
      <c r="DM9" s="131">
        <f>MIN(DM13:DM27)</f>
        <v>100</v>
      </c>
      <c r="DN9" s="131"/>
      <c r="DO9" s="131">
        <f>MIN(DO13:DO27)</f>
        <v>0</v>
      </c>
      <c r="DP9" s="131">
        <f>MIN(DP13:DP27)</f>
        <v>0</v>
      </c>
      <c r="DQ9" s="278">
        <f>MIN(DQ13:DQ27)</f>
        <v>0</v>
      </c>
      <c r="DR9" s="132">
        <f>MIN(DR13:DR27)</f>
        <v>0</v>
      </c>
      <c r="DS9" s="133"/>
      <c r="DT9" s="112"/>
      <c r="DU9" s="142" t="s">
        <v>146</v>
      </c>
      <c r="DV9" s="118">
        <f>MIN(DV13:DV27)</f>
        <v>0</v>
      </c>
      <c r="DW9" s="118">
        <f>MIN(DW13:DW27)</f>
        <v>0</v>
      </c>
      <c r="DX9" s="118">
        <f>MIN(DX13:DX27)</f>
        <v>0</v>
      </c>
      <c r="DY9" s="112"/>
      <c r="DZ9" s="112"/>
      <c r="EA9" s="126" t="s">
        <v>146</v>
      </c>
      <c r="EB9" s="136">
        <f>MIN(EB13:EB27)</f>
        <v>9.5</v>
      </c>
      <c r="EC9" s="136">
        <f aca="true" t="shared" si="44" ref="EC9:EO9">MIN(EC13:EC27)</f>
        <v>9.5</v>
      </c>
      <c r="ED9" s="137">
        <f>MIN(ED13:ED27)</f>
        <v>0.8781094527363185</v>
      </c>
      <c r="EE9" s="136">
        <f t="shared" si="44"/>
        <v>9.5</v>
      </c>
      <c r="EF9" s="137">
        <f>MIN(EF13:EF27)</f>
        <v>0.8781094527363185</v>
      </c>
      <c r="EG9" s="136">
        <f>MIN(EG13:EG27)</f>
        <v>0</v>
      </c>
      <c r="EH9" s="136">
        <f t="shared" si="44"/>
        <v>0</v>
      </c>
      <c r="EI9" s="136">
        <f t="shared" si="44"/>
        <v>0</v>
      </c>
      <c r="EJ9" s="136">
        <f t="shared" si="44"/>
        <v>0</v>
      </c>
      <c r="EK9" s="136">
        <f t="shared" si="44"/>
        <v>0</v>
      </c>
      <c r="EL9" s="136">
        <f t="shared" si="44"/>
        <v>0</v>
      </c>
      <c r="EM9" s="136">
        <f t="shared" si="44"/>
        <v>0</v>
      </c>
      <c r="EN9" s="136">
        <f t="shared" si="44"/>
        <v>0</v>
      </c>
      <c r="EO9" s="136">
        <f t="shared" si="44"/>
        <v>0</v>
      </c>
      <c r="EP9" s="138">
        <f>MIN(EP13:EP27)</f>
        <v>5.406</v>
      </c>
      <c r="EQ9" s="267">
        <f>MIN(EQ13:EQ27)</f>
        <v>0</v>
      </c>
      <c r="ER9" s="267">
        <f>MIN(ER13:ER27)</f>
        <v>0</v>
      </c>
      <c r="ES9" s="112" t="s">
        <v>147</v>
      </c>
      <c r="ET9" s="126" t="s">
        <v>146</v>
      </c>
      <c r="EU9" s="118">
        <f aca="true" t="shared" si="45" ref="EU9:FC9">MIN(ET13:ET27)</f>
        <v>0</v>
      </c>
      <c r="EV9" s="118">
        <f t="shared" si="45"/>
        <v>39</v>
      </c>
      <c r="EW9" s="118">
        <f t="shared" si="45"/>
        <v>80.5</v>
      </c>
      <c r="EX9" s="118">
        <f t="shared" si="45"/>
        <v>1</v>
      </c>
      <c r="EY9" s="118">
        <f t="shared" si="45"/>
        <v>80.5</v>
      </c>
      <c r="EZ9" s="118">
        <f t="shared" si="45"/>
        <v>38</v>
      </c>
      <c r="FA9" s="118">
        <f t="shared" si="45"/>
        <v>76.1</v>
      </c>
      <c r="FB9" s="118">
        <f t="shared" si="45"/>
        <v>1.3981723237597912</v>
      </c>
      <c r="FC9" s="118">
        <f t="shared" si="45"/>
        <v>0</v>
      </c>
      <c r="FD9" s="112"/>
      <c r="FE9" s="121" t="s">
        <v>146</v>
      </c>
      <c r="FF9" s="122">
        <f>MIN(FF13:FF27)</f>
        <v>0</v>
      </c>
      <c r="FG9" s="122">
        <f>MIN(FG13:FG27)</f>
        <v>0</v>
      </c>
      <c r="FH9" s="122">
        <f>MIN(FH13:FH27)</f>
        <v>0</v>
      </c>
      <c r="FI9" s="122">
        <f>MIN(FI13:FI27)</f>
        <v>0</v>
      </c>
      <c r="FJ9" s="122">
        <f>MIN(FJ13:FJ27)</f>
        <v>0</v>
      </c>
    </row>
    <row r="10" spans="1:166" s="140" customFormat="1" ht="21.75" customHeight="1">
      <c r="A10" s="112"/>
      <c r="B10" s="113" t="s">
        <v>148</v>
      </c>
      <c r="C10" s="123">
        <f>AVERAGE(C13:C27)</f>
        <v>65.53333333333333</v>
      </c>
      <c r="D10" s="123">
        <f>AVERAGE(D13:D27)</f>
        <v>182.13333333333333</v>
      </c>
      <c r="E10" s="123">
        <f>AVERAGE(E13:E27)</f>
        <v>10</v>
      </c>
      <c r="F10" s="114">
        <f>AVERAGE(F13:F27)</f>
        <v>0.07121162459495814</v>
      </c>
      <c r="G10" s="123">
        <f aca="true" t="shared" si="46" ref="G10:V10">AVERAGE(G13:G27)</f>
        <v>10.933333333333334</v>
      </c>
      <c r="H10" s="123">
        <f t="shared" si="46"/>
        <v>34.666666666666664</v>
      </c>
      <c r="I10" s="123">
        <f t="shared" si="46"/>
        <v>6.066666666666666</v>
      </c>
      <c r="J10" s="114">
        <f>AVERAGE(J13:J27)</f>
        <v>0.5575757575757575</v>
      </c>
      <c r="K10" s="143">
        <f>AVERAGE(K13:K27)</f>
        <v>1.6666666666666667</v>
      </c>
      <c r="L10" s="114">
        <f>AVERAGE(L13:L27)</f>
        <v>0.5555555555555555</v>
      </c>
      <c r="M10" s="123">
        <f t="shared" si="46"/>
        <v>3.3333333333333335</v>
      </c>
      <c r="N10" s="114">
        <f t="shared" si="46"/>
        <v>0.3048484848484848</v>
      </c>
      <c r="O10" s="143">
        <f>AVERAGE(O13:O27)</f>
        <v>0.8013333333333333</v>
      </c>
      <c r="P10" s="114">
        <f t="shared" si="46"/>
        <v>0.26711111111111113</v>
      </c>
      <c r="Q10" s="122">
        <f t="shared" si="46"/>
        <v>1.4</v>
      </c>
      <c r="R10" s="114">
        <f>AVERAGE(R13:R27)</f>
        <v>0.12787878787878787</v>
      </c>
      <c r="S10" s="123">
        <f t="shared" si="46"/>
        <v>3.6666666666666665</v>
      </c>
      <c r="T10" s="114">
        <f t="shared" si="46"/>
        <v>0.33515151515151514</v>
      </c>
      <c r="U10" s="123">
        <f>AVERAGE(U13:U27)</f>
        <v>2.466666666666667</v>
      </c>
      <c r="V10" s="115">
        <f t="shared" si="46"/>
        <v>0.2266666666666666</v>
      </c>
      <c r="W10" s="112"/>
      <c r="X10" s="113">
        <v>3</v>
      </c>
      <c r="Y10" s="122"/>
      <c r="Z10" s="114"/>
      <c r="AA10" s="114">
        <f>+_xlfn.COUNTIFS($Z$13:$Z$27,$X$8,AA$13:AA$27,$X10)/$AA$5</f>
        <v>0</v>
      </c>
      <c r="AB10" s="114">
        <f>+_xlfn.COUNTIFS($Z$13:$Z$27,$X$8,AB$13:AB$27,$X10)/$AA$8</f>
        <v>0</v>
      </c>
      <c r="AC10" s="114">
        <f>+COUNTIF(AC$13:AC$27,$X$10)/15</f>
        <v>0</v>
      </c>
      <c r="AD10" s="114">
        <f>+_xlfn.COUNTIFS($AC$13:$AC$27,$X$8,AD$13:AD$27,$X10)/$AD$5</f>
        <v>0</v>
      </c>
      <c r="AE10" s="114">
        <f>+_xlfn.COUNTIFS($AC$13:$AC$27,$X$8,AE$13:AE$27,$X10)/$AE$5</f>
        <v>0</v>
      </c>
      <c r="AF10" s="122"/>
      <c r="AG10" s="144"/>
      <c r="AH10" s="112"/>
      <c r="AI10" s="117"/>
      <c r="AJ10" s="64" t="s">
        <v>148</v>
      </c>
      <c r="AK10" s="118">
        <f>AVERAGE(AK13:AK27)</f>
        <v>2.8</v>
      </c>
      <c r="AL10" s="118">
        <f>AVERAGE(AL13:AL27)</f>
        <v>2.7857142857142856</v>
      </c>
      <c r="AM10" s="118">
        <f>AVERAGE(AM13:AM27)</f>
        <v>152.66666666666666</v>
      </c>
      <c r="AN10" s="141">
        <f>AVERAGE(AN13:AN27)</f>
        <v>66.19444444444444</v>
      </c>
      <c r="AO10" s="119">
        <f>AVERAGE(AO13:AO27)</f>
        <v>0.4931098144697019</v>
      </c>
      <c r="AP10" s="64">
        <v>3</v>
      </c>
      <c r="AQ10" s="119">
        <f>+COUNTIF(AQ$13:AQ$27,$AP10)/$AQ$5</f>
        <v>0</v>
      </c>
      <c r="AR10" s="119">
        <f>+COUNTIF(AR$13:AR$27,$AP10)/$AR$5</f>
        <v>0.14285714285714285</v>
      </c>
      <c r="AS10" s="119">
        <f>+COUNTIF(AS$13:AS$27,$AP10)/AS$5</f>
        <v>0</v>
      </c>
      <c r="AT10" s="119">
        <f t="shared" si="31"/>
        <v>0.2857142857142857</v>
      </c>
      <c r="AU10" s="119">
        <f t="shared" si="31"/>
        <v>0</v>
      </c>
      <c r="AV10" s="119">
        <f>AVERAGE(AV13:AV27)</f>
        <v>0.35461538461538467</v>
      </c>
      <c r="AW10" s="120">
        <f t="shared" si="31"/>
        <v>0.3076923076923077</v>
      </c>
      <c r="AX10" s="116"/>
      <c r="AY10" s="112"/>
      <c r="AZ10" s="121" t="s">
        <v>148</v>
      </c>
      <c r="BA10" s="122">
        <f aca="true" t="shared" si="47" ref="BA10:BF10">AVERAGE(BA13:BA27)</f>
        <v>9</v>
      </c>
      <c r="BB10" s="122">
        <f t="shared" si="47"/>
        <v>0.2</v>
      </c>
      <c r="BC10" s="122">
        <f t="shared" si="47"/>
        <v>2</v>
      </c>
      <c r="BD10" s="122">
        <f t="shared" si="47"/>
        <v>23</v>
      </c>
      <c r="BE10" s="123">
        <f t="shared" si="47"/>
        <v>10.034722222222221</v>
      </c>
      <c r="BF10" s="114">
        <f t="shared" si="47"/>
        <v>1.1149691358024691</v>
      </c>
      <c r="BG10" s="124">
        <v>3</v>
      </c>
      <c r="BH10" s="114">
        <f>+COUNTIF(BH$13:BH$27,$BG10)/BH$5</f>
        <v>0</v>
      </c>
      <c r="BI10" s="114">
        <f t="shared" si="33"/>
        <v>0.9285714285714286</v>
      </c>
      <c r="BJ10" s="114">
        <f t="shared" si="33"/>
        <v>0.2857142857142857</v>
      </c>
      <c r="BK10" s="114">
        <f t="shared" si="33"/>
        <v>0</v>
      </c>
      <c r="BL10" s="114">
        <f t="shared" si="33"/>
        <v>0.46153846153846156</v>
      </c>
      <c r="BM10" s="114">
        <f t="shared" si="33"/>
        <v>0</v>
      </c>
      <c r="BN10" s="123">
        <f>AVERAGE(BN13:BN27)</f>
        <v>7.214285714285714</v>
      </c>
      <c r="BO10" s="114">
        <f t="shared" si="33"/>
        <v>0.38461538461538464</v>
      </c>
      <c r="BP10" s="115">
        <f t="shared" si="33"/>
        <v>0.07142857142857142</v>
      </c>
      <c r="BQ10" s="112"/>
      <c r="BR10" s="112"/>
      <c r="BS10" s="125" t="s">
        <v>148</v>
      </c>
      <c r="BT10" s="118">
        <f aca="true" t="shared" si="48" ref="BT10:BY10">AVERAGE(BT13:BT27)</f>
        <v>2</v>
      </c>
      <c r="BU10" s="255" t="e">
        <f t="shared" si="48"/>
        <v>#DIV/0!</v>
      </c>
      <c r="BV10" s="141">
        <f t="shared" si="48"/>
        <v>0.5384615384615384</v>
      </c>
      <c r="BW10" s="118">
        <f t="shared" si="48"/>
        <v>2.8</v>
      </c>
      <c r="BX10" s="118">
        <f t="shared" si="48"/>
        <v>2</v>
      </c>
      <c r="BY10" s="119">
        <f t="shared" si="48"/>
        <v>1</v>
      </c>
      <c r="BZ10" s="64">
        <v>3</v>
      </c>
      <c r="CA10" s="119">
        <f t="shared" si="35"/>
        <v>0</v>
      </c>
      <c r="CB10" s="119">
        <f t="shared" si="35"/>
        <v>0.8</v>
      </c>
      <c r="CC10" s="119">
        <f t="shared" si="35"/>
        <v>0.8</v>
      </c>
      <c r="CD10" s="119">
        <f t="shared" si="35"/>
        <v>0</v>
      </c>
      <c r="CE10" s="119">
        <f t="shared" si="35"/>
        <v>0.8</v>
      </c>
      <c r="CF10" s="120">
        <f t="shared" si="35"/>
        <v>1</v>
      </c>
      <c r="CG10" s="116"/>
      <c r="CH10" s="116"/>
      <c r="CI10" s="125">
        <v>3</v>
      </c>
      <c r="CJ10" s="119">
        <f t="shared" si="42"/>
        <v>1</v>
      </c>
      <c r="CK10" s="119">
        <f t="shared" si="42"/>
        <v>0</v>
      </c>
      <c r="CL10" s="118" t="s">
        <v>148</v>
      </c>
      <c r="CM10" s="118">
        <f>AVERAGE(CM13:CM27)</f>
        <v>1200</v>
      </c>
      <c r="CN10" s="118">
        <f>AVERAGE(CN13:CN27)</f>
        <v>493.3333333333333</v>
      </c>
      <c r="CO10" s="118">
        <f>AVERAGE(CO13:CO27)</f>
        <v>185</v>
      </c>
      <c r="CP10" s="120">
        <f>AVERAGE(CP13:CP27)</f>
        <v>0.9903623917407633</v>
      </c>
      <c r="CQ10" s="116"/>
      <c r="CR10" s="116"/>
      <c r="CS10" s="126">
        <v>3</v>
      </c>
      <c r="CT10" s="119">
        <f>+COUNTIF(CT$13:CT$27,$CS10)/CT$5</f>
        <v>1</v>
      </c>
      <c r="CU10" s="119">
        <f t="shared" si="36"/>
        <v>0.7333333333333333</v>
      </c>
      <c r="CV10" s="119">
        <f t="shared" si="36"/>
        <v>0.4666666666666667</v>
      </c>
      <c r="CW10" s="119">
        <f t="shared" si="36"/>
        <v>0.5333333333333333</v>
      </c>
      <c r="CX10" s="119">
        <f t="shared" si="36"/>
        <v>0.7142857142857143</v>
      </c>
      <c r="CY10" s="119">
        <f t="shared" si="36"/>
        <v>0.9333333333333333</v>
      </c>
      <c r="CZ10" s="119">
        <f t="shared" si="36"/>
        <v>0.6</v>
      </c>
      <c r="DA10" s="119">
        <f t="shared" si="36"/>
        <v>0.8666666666666667</v>
      </c>
      <c r="DB10" s="119">
        <f t="shared" si="36"/>
        <v>1</v>
      </c>
      <c r="DC10" s="120">
        <f t="shared" si="36"/>
        <v>0.7333333333333333</v>
      </c>
      <c r="DD10" s="116"/>
      <c r="DE10" s="127"/>
      <c r="DF10" s="128">
        <v>3</v>
      </c>
      <c r="DG10" s="129">
        <f t="shared" si="43"/>
        <v>0.3333333333333333</v>
      </c>
      <c r="DH10" s="129">
        <f t="shared" si="43"/>
        <v>0</v>
      </c>
      <c r="DI10" s="129">
        <f>+COUNTIF(DI$13:DI$27,$DF$10)/15</f>
        <v>0</v>
      </c>
      <c r="DJ10" s="129">
        <f>+COUNTIF(DJ$13:DJ$27,$DF$10)/15</f>
        <v>0</v>
      </c>
      <c r="DK10" s="129"/>
      <c r="DL10" s="130" t="s">
        <v>148</v>
      </c>
      <c r="DM10" s="131">
        <f aca="true" t="shared" si="49" ref="DM10:DR10">AVERAGE(DM13:DM27)</f>
        <v>125</v>
      </c>
      <c r="DN10" s="129">
        <f t="shared" si="49"/>
        <v>0.621717639789929</v>
      </c>
      <c r="DO10" s="131" t="e">
        <f t="shared" si="49"/>
        <v>#DIV/0!</v>
      </c>
      <c r="DP10" s="131" t="e">
        <f t="shared" si="49"/>
        <v>#DIV/0!</v>
      </c>
      <c r="DQ10" s="278">
        <f t="shared" si="49"/>
        <v>0</v>
      </c>
      <c r="DR10" s="132" t="e">
        <f t="shared" si="49"/>
        <v>#DIV/0!</v>
      </c>
      <c r="DS10" s="133"/>
      <c r="DT10" s="112"/>
      <c r="DU10" s="142" t="s">
        <v>148</v>
      </c>
      <c r="DV10" s="141">
        <f>AVERAGE(DV13:DV27)</f>
        <v>0.5333333333333333</v>
      </c>
      <c r="DW10" s="141">
        <f>AVERAGE(DW13:DW27)</f>
        <v>1.0714285714285714</v>
      </c>
      <c r="DX10" s="141">
        <f>AVERAGE(DX13:DX27)</f>
        <v>1.2142857142857142</v>
      </c>
      <c r="DY10" s="112" t="s">
        <v>147</v>
      </c>
      <c r="DZ10" s="112"/>
      <c r="EA10" s="126" t="s">
        <v>148</v>
      </c>
      <c r="EB10" s="136">
        <f>AVERAGE(EB13:EB27)</f>
        <v>101.92333333333333</v>
      </c>
      <c r="EC10" s="136">
        <f aca="true" t="shared" si="50" ref="EC10:EO10">AVERAGE(EC13:EC27)</f>
        <v>104.83666666666667</v>
      </c>
      <c r="ED10" s="137">
        <f>AVERAGE(ED13:ED27)</f>
        <v>1.0557330413632517</v>
      </c>
      <c r="EE10" s="136">
        <f t="shared" si="50"/>
        <v>103.83666666666666</v>
      </c>
      <c r="EF10" s="137">
        <f>AVERAGE(EF13:EF27)</f>
        <v>1.0442924819226922</v>
      </c>
      <c r="EG10" s="136" t="e">
        <f>AVERAGE(EG13:EG27)</f>
        <v>#DIV/0!</v>
      </c>
      <c r="EH10" s="136" t="e">
        <f t="shared" si="50"/>
        <v>#DIV/0!</v>
      </c>
      <c r="EI10" s="136" t="e">
        <f t="shared" si="50"/>
        <v>#DIV/0!</v>
      </c>
      <c r="EJ10" s="136" t="e">
        <f t="shared" si="50"/>
        <v>#DIV/0!</v>
      </c>
      <c r="EK10" s="136" t="e">
        <f t="shared" si="50"/>
        <v>#DIV/0!</v>
      </c>
      <c r="EL10" s="136" t="e">
        <f t="shared" si="50"/>
        <v>#DIV/0!</v>
      </c>
      <c r="EM10" s="136" t="e">
        <f t="shared" si="50"/>
        <v>#DIV/0!</v>
      </c>
      <c r="EN10" s="136" t="e">
        <f t="shared" si="50"/>
        <v>#DIV/0!</v>
      </c>
      <c r="EO10" s="136" t="e">
        <f t="shared" si="50"/>
        <v>#DIV/0!</v>
      </c>
      <c r="EP10" s="138">
        <f>AVERAGE(EP13:EP27)</f>
        <v>37.34093333333333</v>
      </c>
      <c r="EQ10" s="267">
        <f>AVERAGE(EQ13:EQ27)</f>
        <v>0</v>
      </c>
      <c r="ER10" s="267">
        <f>AVERAGE(ER13:ER27)</f>
        <v>0</v>
      </c>
      <c r="ES10" s="112"/>
      <c r="ET10" s="126" t="s">
        <v>148</v>
      </c>
      <c r="EU10" s="118" t="e">
        <f aca="true" t="shared" si="51" ref="EU10:FC10">AVERAGE(ET13:ET27)</f>
        <v>#DIV/0!</v>
      </c>
      <c r="EV10" s="118">
        <f t="shared" si="51"/>
        <v>69.06666666666666</v>
      </c>
      <c r="EW10" s="118">
        <f t="shared" si="51"/>
        <v>506.9066666666667</v>
      </c>
      <c r="EX10" s="118">
        <f t="shared" si="51"/>
        <v>1</v>
      </c>
      <c r="EY10" s="118">
        <f t="shared" si="51"/>
        <v>506.9066666666667</v>
      </c>
      <c r="EZ10" s="118">
        <f t="shared" si="51"/>
        <v>178.89333333333335</v>
      </c>
      <c r="FA10" s="118">
        <f t="shared" si="51"/>
        <v>499.19666666666666</v>
      </c>
      <c r="FB10" s="118">
        <f t="shared" si="51"/>
        <v>2.828029308984323</v>
      </c>
      <c r="FC10" s="118" t="e">
        <f t="shared" si="51"/>
        <v>#DIV/0!</v>
      </c>
      <c r="FD10" s="112"/>
      <c r="FE10" s="121" t="s">
        <v>148</v>
      </c>
      <c r="FF10" s="285">
        <f>AVERAGE(FF13:FF27)</f>
        <v>0.4666666666666667</v>
      </c>
      <c r="FG10" s="285" t="e">
        <f>AVERAGE(FG13:FG27)</f>
        <v>#DIV/0!</v>
      </c>
      <c r="FH10" s="285" t="e">
        <f>AVERAGE(FH13:FH27)</f>
        <v>#DIV/0!</v>
      </c>
      <c r="FI10" s="285" t="e">
        <f>AVERAGE(FI13:FI27)</f>
        <v>#DIV/0!</v>
      </c>
      <c r="FJ10" s="285">
        <f>AVERAGE(FJ13:FJ27)</f>
        <v>1.9333333333333333</v>
      </c>
    </row>
    <row r="11" spans="1:166" s="140" customFormat="1" ht="21.75" customHeight="1" thickBot="1">
      <c r="A11" s="112"/>
      <c r="B11" s="145" t="s">
        <v>149</v>
      </c>
      <c r="C11" s="146">
        <f aca="true" t="shared" si="52" ref="C11:I11">MAX(C13:C27)</f>
        <v>130</v>
      </c>
      <c r="D11" s="146">
        <f t="shared" si="52"/>
        <v>383</v>
      </c>
      <c r="E11" s="146">
        <f t="shared" si="52"/>
        <v>10</v>
      </c>
      <c r="F11" s="147">
        <f t="shared" si="52"/>
        <v>0.136986301369863</v>
      </c>
      <c r="G11" s="146">
        <f t="shared" si="52"/>
        <v>11</v>
      </c>
      <c r="H11" s="146">
        <f t="shared" si="52"/>
        <v>43</v>
      </c>
      <c r="I11" s="146">
        <f t="shared" si="52"/>
        <v>10</v>
      </c>
      <c r="J11" s="147">
        <f aca="true" t="shared" si="53" ref="J11:V11">MAX(J13:J27)</f>
        <v>1</v>
      </c>
      <c r="K11" s="146">
        <f t="shared" si="53"/>
        <v>3</v>
      </c>
      <c r="L11" s="147">
        <f t="shared" si="53"/>
        <v>1</v>
      </c>
      <c r="M11" s="146">
        <f t="shared" si="53"/>
        <v>9</v>
      </c>
      <c r="N11" s="147">
        <f t="shared" si="53"/>
        <v>0.8181818181818182</v>
      </c>
      <c r="O11" s="146">
        <f t="shared" si="53"/>
        <v>3</v>
      </c>
      <c r="P11" s="147">
        <f t="shared" si="53"/>
        <v>1</v>
      </c>
      <c r="Q11" s="146">
        <f t="shared" si="53"/>
        <v>6</v>
      </c>
      <c r="R11" s="147">
        <f t="shared" si="53"/>
        <v>0.5454545454545454</v>
      </c>
      <c r="S11" s="146">
        <f t="shared" si="53"/>
        <v>10</v>
      </c>
      <c r="T11" s="147">
        <f t="shared" si="53"/>
        <v>0.9090909090909091</v>
      </c>
      <c r="U11" s="148">
        <f t="shared" si="53"/>
        <v>7</v>
      </c>
      <c r="V11" s="149">
        <f t="shared" si="53"/>
        <v>0.6363636363636364</v>
      </c>
      <c r="W11" s="112"/>
      <c r="X11" s="145">
        <v>4</v>
      </c>
      <c r="Y11" s="146"/>
      <c r="Z11" s="147"/>
      <c r="AA11" s="150"/>
      <c r="AB11" s="146"/>
      <c r="AC11" s="146"/>
      <c r="AD11" s="146"/>
      <c r="AE11" s="146"/>
      <c r="AF11" s="146"/>
      <c r="AG11" s="151"/>
      <c r="AH11" s="112"/>
      <c r="AI11" s="152"/>
      <c r="AJ11" s="153" t="s">
        <v>149</v>
      </c>
      <c r="AK11" s="154">
        <f>MAX(AK13:AK27)</f>
        <v>6</v>
      </c>
      <c r="AL11" s="154">
        <f>MAX(AL13:AL27)</f>
        <v>4</v>
      </c>
      <c r="AM11" s="154">
        <f>MAX(AM13:AM27)</f>
        <v>250</v>
      </c>
      <c r="AN11" s="155">
        <f>MAX(AN13:AN27)</f>
        <v>109</v>
      </c>
      <c r="AO11" s="156">
        <f>MAX(AO13:AO27)</f>
        <v>1</v>
      </c>
      <c r="AP11" s="153">
        <v>4</v>
      </c>
      <c r="AQ11" s="156">
        <f>+COUNTIF(AQ$13:AQ$27,$AP11)/$AQ$5</f>
        <v>0</v>
      </c>
      <c r="AR11" s="156">
        <f>+COUNTIF(AR$13:AR$27,$AP11)/$AR$5</f>
        <v>0</v>
      </c>
      <c r="AS11" s="156">
        <f>+COUNTIF(AS$13:AS$27,$AP11)/AS$5</f>
        <v>0</v>
      </c>
      <c r="AT11" s="156">
        <f t="shared" si="31"/>
        <v>0</v>
      </c>
      <c r="AU11" s="156">
        <f t="shared" si="31"/>
        <v>0</v>
      </c>
      <c r="AV11" s="156">
        <f>MAX(AV13:AV27)</f>
        <v>0.5</v>
      </c>
      <c r="AW11" s="157">
        <f t="shared" si="31"/>
        <v>0</v>
      </c>
      <c r="AX11" s="116"/>
      <c r="AY11" s="112"/>
      <c r="AZ11" s="158" t="s">
        <v>149</v>
      </c>
      <c r="BA11" s="146">
        <f>MAX(BA13:BA27)</f>
        <v>9</v>
      </c>
      <c r="BB11" s="146">
        <f>MAX(BB13:BB27)</f>
        <v>1</v>
      </c>
      <c r="BC11" s="146">
        <f>MAX(BC13:BC27)</f>
        <v>4</v>
      </c>
      <c r="BD11" s="146">
        <f>MAX(BD13:BD27)</f>
        <v>57</v>
      </c>
      <c r="BE11" s="148">
        <f>MAX(BE13:BE27)</f>
        <v>14.25</v>
      </c>
      <c r="BF11" s="146"/>
      <c r="BG11" s="159">
        <v>4</v>
      </c>
      <c r="BH11" s="147">
        <f>+COUNTIF(BH$13:BH$27,$BG11)/BH$5</f>
        <v>0</v>
      </c>
      <c r="BI11" s="147">
        <f t="shared" si="33"/>
        <v>0</v>
      </c>
      <c r="BJ11" s="147">
        <f t="shared" si="33"/>
        <v>0</v>
      </c>
      <c r="BK11" s="147">
        <f t="shared" si="33"/>
        <v>0</v>
      </c>
      <c r="BL11" s="147">
        <f t="shared" si="33"/>
        <v>0</v>
      </c>
      <c r="BM11" s="147">
        <f t="shared" si="33"/>
        <v>0</v>
      </c>
      <c r="BN11" s="146">
        <f>MAX(BN13:BN27)</f>
        <v>11</v>
      </c>
      <c r="BO11" s="147">
        <f t="shared" si="33"/>
        <v>0</v>
      </c>
      <c r="BP11" s="149">
        <f t="shared" si="33"/>
        <v>0</v>
      </c>
      <c r="BQ11" s="112"/>
      <c r="BR11" s="112"/>
      <c r="BS11" s="160" t="s">
        <v>149</v>
      </c>
      <c r="BT11" s="154">
        <f aca="true" t="shared" si="54" ref="BT11:BY11">MAX(BT13:BT27)</f>
        <v>2</v>
      </c>
      <c r="BU11" s="256">
        <f t="shared" si="54"/>
        <v>0</v>
      </c>
      <c r="BV11" s="154">
        <f t="shared" si="54"/>
        <v>2</v>
      </c>
      <c r="BW11" s="154">
        <f t="shared" si="54"/>
        <v>4</v>
      </c>
      <c r="BX11" s="154">
        <f t="shared" si="54"/>
        <v>2</v>
      </c>
      <c r="BY11" s="156">
        <f t="shared" si="54"/>
        <v>1</v>
      </c>
      <c r="BZ11" s="153">
        <v>4</v>
      </c>
      <c r="CA11" s="156">
        <f t="shared" si="35"/>
        <v>0</v>
      </c>
      <c r="CB11" s="156">
        <f t="shared" si="35"/>
        <v>0</v>
      </c>
      <c r="CC11" s="156">
        <f t="shared" si="35"/>
        <v>0</v>
      </c>
      <c r="CD11" s="156">
        <f t="shared" si="35"/>
        <v>0</v>
      </c>
      <c r="CE11" s="156">
        <f t="shared" si="35"/>
        <v>0</v>
      </c>
      <c r="CF11" s="157">
        <f t="shared" si="35"/>
        <v>0</v>
      </c>
      <c r="CG11" s="161"/>
      <c r="CH11" s="116"/>
      <c r="CI11" s="160">
        <v>4</v>
      </c>
      <c r="CJ11" s="156">
        <f t="shared" si="42"/>
        <v>0</v>
      </c>
      <c r="CK11" s="156">
        <f t="shared" si="42"/>
        <v>0</v>
      </c>
      <c r="CL11" s="154" t="s">
        <v>149</v>
      </c>
      <c r="CM11" s="154">
        <f>MAX(CM13:CM27)</f>
        <v>2000</v>
      </c>
      <c r="CN11" s="154">
        <f>MAX(CN13:CN27)</f>
        <v>1000</v>
      </c>
      <c r="CO11" s="154">
        <f>MAX(CO13:CO27)</f>
        <v>400</v>
      </c>
      <c r="CP11" s="157">
        <f>MAX(CP13:CP27)</f>
        <v>1.509433962264151</v>
      </c>
      <c r="CQ11" s="112"/>
      <c r="CR11" s="162"/>
      <c r="CS11" s="163">
        <v>4</v>
      </c>
      <c r="CT11" s="156"/>
      <c r="CU11" s="156"/>
      <c r="CV11" s="154"/>
      <c r="CW11" s="154"/>
      <c r="CX11" s="154"/>
      <c r="CY11" s="154"/>
      <c r="CZ11" s="154"/>
      <c r="DA11" s="154"/>
      <c r="DB11" s="154"/>
      <c r="DC11" s="164"/>
      <c r="DD11" s="112"/>
      <c r="DE11" s="127"/>
      <c r="DF11" s="165">
        <v>4</v>
      </c>
      <c r="DG11" s="166">
        <f t="shared" si="43"/>
        <v>0.16666666666666666</v>
      </c>
      <c r="DH11" s="166">
        <f t="shared" si="43"/>
        <v>0</v>
      </c>
      <c r="DI11" s="166">
        <f>+COUNTIF(DI$13:DI$27,$DF$11)/15</f>
        <v>0</v>
      </c>
      <c r="DJ11" s="166">
        <f>+COUNTIF(DJ$13:DJ$27,$DF$11)/15</f>
        <v>0</v>
      </c>
      <c r="DK11" s="166"/>
      <c r="DL11" s="167" t="s">
        <v>149</v>
      </c>
      <c r="DM11" s="168">
        <f>MAX(DM13:DM27)</f>
        <v>150</v>
      </c>
      <c r="DN11" s="168"/>
      <c r="DO11" s="168">
        <f>MAX(DO13:DO27)</f>
        <v>0</v>
      </c>
      <c r="DP11" s="168">
        <f>MAX(DP13:DP27)</f>
        <v>0</v>
      </c>
      <c r="DQ11" s="279">
        <f>MAX(DQ13:DQ27)</f>
        <v>0</v>
      </c>
      <c r="DR11" s="169">
        <f>MAX(DR13:DR27)</f>
        <v>0</v>
      </c>
      <c r="DS11" s="133"/>
      <c r="DT11" s="112"/>
      <c r="DU11" s="170" t="s">
        <v>149</v>
      </c>
      <c r="DV11" s="154">
        <f>MAX(DV13:DV27)</f>
        <v>2</v>
      </c>
      <c r="DW11" s="154">
        <f>MAX(DW13:DW27)</f>
        <v>6</v>
      </c>
      <c r="DX11" s="154">
        <f>MAX(DX13:DX27)</f>
        <v>6</v>
      </c>
      <c r="DY11" s="112"/>
      <c r="DZ11" s="112"/>
      <c r="EA11" s="163" t="s">
        <v>149</v>
      </c>
      <c r="EB11" s="171">
        <f>MAX(EB13:EB27)</f>
        <v>207.9</v>
      </c>
      <c r="EC11" s="171">
        <f aca="true" t="shared" si="55" ref="EC11:EO11">MAX(EC13:EC27)</f>
        <v>207.9</v>
      </c>
      <c r="ED11" s="172">
        <f>MAX(ED13:ED27)</f>
        <v>1.899641577060932</v>
      </c>
      <c r="EE11" s="171">
        <f t="shared" si="55"/>
        <v>207.9</v>
      </c>
      <c r="EF11" s="172">
        <f>MAX(EF13:EF27)</f>
        <v>1.899641577060932</v>
      </c>
      <c r="EG11" s="171">
        <f>MAX(EG13:EG27)</f>
        <v>0</v>
      </c>
      <c r="EH11" s="171">
        <f t="shared" si="55"/>
        <v>0</v>
      </c>
      <c r="EI11" s="171">
        <f t="shared" si="55"/>
        <v>0</v>
      </c>
      <c r="EJ11" s="171">
        <f t="shared" si="55"/>
        <v>0</v>
      </c>
      <c r="EK11" s="171">
        <f t="shared" si="55"/>
        <v>0</v>
      </c>
      <c r="EL11" s="171">
        <f t="shared" si="55"/>
        <v>0</v>
      </c>
      <c r="EM11" s="171">
        <f t="shared" si="55"/>
        <v>0</v>
      </c>
      <c r="EN11" s="171">
        <f t="shared" si="55"/>
        <v>0</v>
      </c>
      <c r="EO11" s="171">
        <f t="shared" si="55"/>
        <v>0</v>
      </c>
      <c r="EP11" s="173">
        <f>MAX(EP13:EP27)</f>
        <v>89.301</v>
      </c>
      <c r="EQ11" s="268">
        <f>MAX(EQ13:EQ27)</f>
        <v>0</v>
      </c>
      <c r="ER11" s="268">
        <f>MAX(ER13:ER27)</f>
        <v>0</v>
      </c>
      <c r="ES11" s="112"/>
      <c r="ET11" s="163" t="s">
        <v>149</v>
      </c>
      <c r="EU11" s="154">
        <f aca="true" t="shared" si="56" ref="EU11:FC11">MAX(ET13:ET27)</f>
        <v>0</v>
      </c>
      <c r="EV11" s="154">
        <f t="shared" si="56"/>
        <v>130</v>
      </c>
      <c r="EW11" s="154">
        <f t="shared" si="56"/>
        <v>1086.5</v>
      </c>
      <c r="EX11" s="154">
        <f t="shared" si="56"/>
        <v>1</v>
      </c>
      <c r="EY11" s="154">
        <f t="shared" si="56"/>
        <v>1086.5</v>
      </c>
      <c r="EZ11" s="154">
        <f t="shared" si="56"/>
        <v>383</v>
      </c>
      <c r="FA11" s="154">
        <f t="shared" si="56"/>
        <v>1187</v>
      </c>
      <c r="FB11" s="154">
        <f t="shared" si="56"/>
        <v>4.767068273092369</v>
      </c>
      <c r="FC11" s="154">
        <f t="shared" si="56"/>
        <v>0</v>
      </c>
      <c r="FD11" s="112"/>
      <c r="FE11" s="158" t="s">
        <v>149</v>
      </c>
      <c r="FF11" s="146">
        <f>MAX(FE13:FE27)</f>
        <v>0</v>
      </c>
      <c r="FG11" s="146">
        <f>MAX(FF13:FF27)</f>
        <v>1</v>
      </c>
      <c r="FH11" s="146">
        <f>MAX(FG13:FG27)</f>
        <v>0</v>
      </c>
      <c r="FI11" s="146">
        <f>MAX(FH13:FH27)</f>
        <v>0</v>
      </c>
      <c r="FJ11" s="146">
        <f>MAX(FI13:FI27)</f>
        <v>0</v>
      </c>
    </row>
    <row r="12" spans="1:160" s="75" customFormat="1" ht="21.75" customHeight="1" thickBot="1">
      <c r="A12" s="10"/>
      <c r="B12" s="368" t="s">
        <v>150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10"/>
      <c r="X12" s="10"/>
      <c r="Y12" s="10"/>
      <c r="Z12" s="55"/>
      <c r="AA12" s="55"/>
      <c r="AB12" s="55"/>
      <c r="AC12" s="55"/>
      <c r="AD12" s="55"/>
      <c r="AE12" s="55"/>
      <c r="AF12" s="55"/>
      <c r="AG12" s="55"/>
      <c r="AH12" s="10"/>
      <c r="AI12" s="10"/>
      <c r="AJ12" s="10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10"/>
      <c r="AY12" s="10"/>
      <c r="AZ12" s="10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10"/>
      <c r="BR12" s="10"/>
      <c r="BS12" s="10"/>
      <c r="BT12" s="174"/>
      <c r="BU12" s="257"/>
      <c r="BV12" s="174"/>
      <c r="BW12" s="174" t="s">
        <v>150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0"/>
      <c r="CH12" s="10"/>
      <c r="CI12" s="55"/>
      <c r="CJ12" s="55"/>
      <c r="CK12" s="55"/>
      <c r="CL12" s="55"/>
      <c r="CM12" s="55"/>
      <c r="CN12" s="55"/>
      <c r="CO12" s="55"/>
      <c r="CP12" s="175"/>
      <c r="CQ12" s="10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0"/>
      <c r="DE12" s="10"/>
      <c r="DF12" s="10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269"/>
      <c r="DR12" s="55"/>
      <c r="DS12" s="10"/>
      <c r="DT12" s="10"/>
      <c r="DU12" s="10"/>
      <c r="DV12" s="177"/>
      <c r="DW12" s="177"/>
      <c r="DX12" s="177"/>
      <c r="DY12" s="10"/>
      <c r="DZ12" s="55"/>
      <c r="EA12" s="55"/>
      <c r="EB12" s="177"/>
      <c r="EC12" s="177" t="s">
        <v>150</v>
      </c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269"/>
      <c r="ER12" s="270"/>
      <c r="ES12" s="10"/>
      <c r="ET12" s="176"/>
      <c r="EU12" s="177"/>
      <c r="EV12" s="177" t="s">
        <v>150</v>
      </c>
      <c r="EW12" s="177"/>
      <c r="EX12" s="177"/>
      <c r="EY12" s="177"/>
      <c r="EZ12" s="177"/>
      <c r="FA12" s="177"/>
      <c r="FB12" s="177"/>
      <c r="FC12" s="248"/>
      <c r="FD12" s="10"/>
    </row>
    <row r="13" spans="1:166" s="203" customFormat="1" ht="22.5" customHeight="1" thickBot="1">
      <c r="A13" s="178">
        <v>1</v>
      </c>
      <c r="B13" s="179" t="s">
        <v>175</v>
      </c>
      <c r="C13" s="180">
        <v>91</v>
      </c>
      <c r="D13" s="180">
        <v>254</v>
      </c>
      <c r="E13" s="305">
        <v>10</v>
      </c>
      <c r="F13" s="306">
        <f>E13/D13</f>
        <v>0.03937007874015748</v>
      </c>
      <c r="G13" s="180">
        <v>11</v>
      </c>
      <c r="H13" s="180">
        <v>37</v>
      </c>
      <c r="I13" s="180">
        <v>6</v>
      </c>
      <c r="J13" s="181">
        <f aca="true" t="shared" si="57" ref="J13:J27">I13/G13</f>
        <v>0.5454545454545454</v>
      </c>
      <c r="K13" s="182">
        <v>1</v>
      </c>
      <c r="L13" s="181">
        <f>+K13/3</f>
        <v>0.3333333333333333</v>
      </c>
      <c r="M13" s="180">
        <v>3</v>
      </c>
      <c r="N13" s="181">
        <f aca="true" t="shared" si="58" ref="N13:N27">M13/G13</f>
        <v>0.2727272727272727</v>
      </c>
      <c r="O13" s="182">
        <v>0</v>
      </c>
      <c r="P13" s="181">
        <f>+O13/3</f>
        <v>0</v>
      </c>
      <c r="Q13" s="180">
        <v>2</v>
      </c>
      <c r="R13" s="181">
        <f aca="true" t="shared" si="59" ref="R13:R27">+Q13/G13</f>
        <v>0.18181818181818182</v>
      </c>
      <c r="S13" s="180">
        <v>0</v>
      </c>
      <c r="T13" s="181">
        <f aca="true" t="shared" si="60" ref="T13:T27">S13/G13</f>
        <v>0</v>
      </c>
      <c r="U13" s="182">
        <v>1</v>
      </c>
      <c r="V13" s="183">
        <f aca="true" t="shared" si="61" ref="V13:V27">U13/G13</f>
        <v>0.09090909090909091</v>
      </c>
      <c r="W13" s="184">
        <v>1</v>
      </c>
      <c r="X13" s="286" t="str">
        <f>+B13</f>
        <v>KER01</v>
      </c>
      <c r="Y13" s="185">
        <v>2</v>
      </c>
      <c r="Z13" s="185">
        <v>1</v>
      </c>
      <c r="AA13" s="185">
        <v>1</v>
      </c>
      <c r="AB13" s="185">
        <v>1</v>
      </c>
      <c r="AC13" s="185">
        <v>1</v>
      </c>
      <c r="AD13" s="185">
        <v>1</v>
      </c>
      <c r="AE13" s="185">
        <v>1</v>
      </c>
      <c r="AF13" s="185">
        <v>1</v>
      </c>
      <c r="AG13" s="186">
        <v>1</v>
      </c>
      <c r="AH13" s="187"/>
      <c r="AI13" s="184">
        <v>1</v>
      </c>
      <c r="AJ13" s="286" t="str">
        <f aca="true" t="shared" si="62" ref="AJ13:AJ27">+X13</f>
        <v>KER01</v>
      </c>
      <c r="AK13" s="185">
        <v>3</v>
      </c>
      <c r="AL13" s="185">
        <v>2</v>
      </c>
      <c r="AM13" s="185">
        <f>91+31</f>
        <v>122</v>
      </c>
      <c r="AN13" s="188">
        <f>+AM13/AL13</f>
        <v>61</v>
      </c>
      <c r="AO13" s="189">
        <f aca="true" t="shared" si="63" ref="AO13:AO19">+AN13/D13</f>
        <v>0.24015748031496062</v>
      </c>
      <c r="AP13" s="287" t="str">
        <f>+AJ13</f>
        <v>KER01</v>
      </c>
      <c r="AQ13" s="185">
        <v>1</v>
      </c>
      <c r="AR13" s="185">
        <v>2</v>
      </c>
      <c r="AS13" s="185">
        <v>2</v>
      </c>
      <c r="AT13" s="185">
        <v>1</v>
      </c>
      <c r="AU13" s="185">
        <v>1</v>
      </c>
      <c r="AV13" s="190">
        <v>0.5</v>
      </c>
      <c r="AW13" s="186">
        <v>1</v>
      </c>
      <c r="AX13" s="187"/>
      <c r="AY13" s="184">
        <v>1</v>
      </c>
      <c r="AZ13" s="286" t="str">
        <f>+AJ13</f>
        <v>KER01</v>
      </c>
      <c r="BA13" s="185">
        <v>9</v>
      </c>
      <c r="BB13" s="185">
        <v>1</v>
      </c>
      <c r="BC13" s="185">
        <v>2</v>
      </c>
      <c r="BD13" s="185">
        <f>13+9</f>
        <v>22</v>
      </c>
      <c r="BE13" s="188">
        <f>BD13/BC13</f>
        <v>11</v>
      </c>
      <c r="BF13" s="191">
        <f aca="true" t="shared" si="64" ref="BF13:BF21">BE13/BA13</f>
        <v>1.2222222222222223</v>
      </c>
      <c r="BG13" s="288" t="str">
        <f aca="true" t="shared" si="65" ref="BG13:BG22">+AZ13</f>
        <v>KER01</v>
      </c>
      <c r="BH13" s="185">
        <v>2</v>
      </c>
      <c r="BI13" s="185">
        <v>3</v>
      </c>
      <c r="BJ13" s="185">
        <v>2</v>
      </c>
      <c r="BK13" s="185">
        <v>1</v>
      </c>
      <c r="BL13" s="185">
        <v>2</v>
      </c>
      <c r="BM13" s="185">
        <v>1</v>
      </c>
      <c r="BN13" s="185">
        <v>7</v>
      </c>
      <c r="BO13" s="185">
        <v>1</v>
      </c>
      <c r="BP13" s="186">
        <v>2</v>
      </c>
      <c r="BQ13" s="187"/>
      <c r="BR13" s="178">
        <v>1</v>
      </c>
      <c r="BS13" s="192" t="str">
        <f>+AZ13</f>
        <v>KER01</v>
      </c>
      <c r="BT13" s="180">
        <v>2</v>
      </c>
      <c r="BU13" s="249"/>
      <c r="BV13" s="180">
        <v>2</v>
      </c>
      <c r="BW13" s="180">
        <v>4</v>
      </c>
      <c r="BX13" s="192">
        <f>+BW13/BV13</f>
        <v>2</v>
      </c>
      <c r="BY13" s="181">
        <f>BX13/BT13</f>
        <v>1</v>
      </c>
      <c r="BZ13" s="192" t="str">
        <f aca="true" t="shared" si="66" ref="BZ13:BZ22">+BS13</f>
        <v>KER01</v>
      </c>
      <c r="CA13" s="180">
        <v>2</v>
      </c>
      <c r="CB13" s="180">
        <v>3</v>
      </c>
      <c r="CC13" s="180">
        <v>3</v>
      </c>
      <c r="CD13" s="180">
        <v>1</v>
      </c>
      <c r="CE13" s="180">
        <v>2</v>
      </c>
      <c r="CF13" s="193">
        <v>3</v>
      </c>
      <c r="CG13" s="194"/>
      <c r="CH13" s="178">
        <v>1</v>
      </c>
      <c r="CI13" s="180" t="str">
        <f>BS13</f>
        <v>KER01</v>
      </c>
      <c r="CJ13" s="180">
        <v>3</v>
      </c>
      <c r="CK13" s="180">
        <v>1</v>
      </c>
      <c r="CL13" s="289" t="str">
        <f>+CI13</f>
        <v>KER01</v>
      </c>
      <c r="CM13" s="180">
        <v>1000</v>
      </c>
      <c r="CN13" s="180">
        <v>500</v>
      </c>
      <c r="CO13" s="180">
        <v>248</v>
      </c>
      <c r="CP13" s="183">
        <f aca="true" t="shared" si="67" ref="CP13:CP22">CO13/D13</f>
        <v>0.9763779527559056</v>
      </c>
      <c r="CQ13" s="195"/>
      <c r="CR13" s="178">
        <v>1</v>
      </c>
      <c r="CS13" s="179" t="str">
        <f>CI13</f>
        <v>KER01</v>
      </c>
      <c r="CT13" s="196">
        <v>3</v>
      </c>
      <c r="CU13" s="196">
        <v>1</v>
      </c>
      <c r="CV13" s="196">
        <v>1</v>
      </c>
      <c r="CW13" s="196">
        <v>3</v>
      </c>
      <c r="CX13" s="196">
        <v>3</v>
      </c>
      <c r="CY13" s="196">
        <v>3</v>
      </c>
      <c r="CZ13" s="196">
        <v>1</v>
      </c>
      <c r="DA13" s="196">
        <v>3</v>
      </c>
      <c r="DB13" s="196">
        <v>3</v>
      </c>
      <c r="DC13" s="197">
        <v>3</v>
      </c>
      <c r="DD13" s="195"/>
      <c r="DE13" s="178">
        <v>1</v>
      </c>
      <c r="DF13" s="179" t="str">
        <f>+CS13</f>
        <v>KER01</v>
      </c>
      <c r="DG13" s="180">
        <v>2</v>
      </c>
      <c r="DH13" s="180">
        <v>1</v>
      </c>
      <c r="DI13" s="180"/>
      <c r="DJ13" s="180"/>
      <c r="DK13" s="180"/>
      <c r="DL13" s="179" t="str">
        <f aca="true" t="shared" si="68" ref="DL13:DL27">+DF13</f>
        <v>KER01</v>
      </c>
      <c r="DM13" s="180"/>
      <c r="DN13" s="198"/>
      <c r="DO13" s="180"/>
      <c r="DP13" s="180"/>
      <c r="DQ13" s="290">
        <f>DP13/D13</f>
        <v>0</v>
      </c>
      <c r="DR13" s="193"/>
      <c r="DS13" s="187"/>
      <c r="DT13" s="178">
        <v>1</v>
      </c>
      <c r="DU13" s="179" t="str">
        <f>EA13</f>
        <v>KER01</v>
      </c>
      <c r="DV13" s="185">
        <v>1</v>
      </c>
      <c r="DW13" s="185">
        <v>0</v>
      </c>
      <c r="DX13" s="185">
        <v>2</v>
      </c>
      <c r="DY13" s="187"/>
      <c r="DZ13" s="178">
        <v>1</v>
      </c>
      <c r="EA13" s="179" t="str">
        <f>+BS13</f>
        <v>KER01</v>
      </c>
      <c r="EB13" s="180">
        <v>55.8</v>
      </c>
      <c r="EC13" s="180">
        <v>106</v>
      </c>
      <c r="ED13" s="198">
        <f>EC13/EB13</f>
        <v>1.899641577060932</v>
      </c>
      <c r="EE13" s="180">
        <v>106</v>
      </c>
      <c r="EF13" s="198">
        <f>EE13/EB13</f>
        <v>1.899641577060932</v>
      </c>
      <c r="EG13" s="199"/>
      <c r="EH13" s="180"/>
      <c r="EI13" s="180"/>
      <c r="EJ13" s="180"/>
      <c r="EK13" s="180"/>
      <c r="EL13" s="180"/>
      <c r="EM13" s="180"/>
      <c r="EN13" s="180"/>
      <c r="EO13" s="180"/>
      <c r="EP13" s="291">
        <v>35.687</v>
      </c>
      <c r="EQ13" s="271">
        <v>0</v>
      </c>
      <c r="ER13" s="272">
        <f>EQ13/EP13</f>
        <v>0</v>
      </c>
      <c r="ES13" s="200"/>
      <c r="ET13" s="180" t="str">
        <f>EA13</f>
        <v>KER01</v>
      </c>
      <c r="EU13" s="180">
        <v>91</v>
      </c>
      <c r="EV13" s="180">
        <v>558</v>
      </c>
      <c r="EW13" s="180"/>
      <c r="EX13" s="180">
        <v>558</v>
      </c>
      <c r="EY13" s="180">
        <v>254</v>
      </c>
      <c r="EZ13" s="180">
        <v>561.03</v>
      </c>
      <c r="FA13" s="201">
        <f>EZ13/EY13</f>
        <v>2.208779527559055</v>
      </c>
      <c r="FB13" s="180"/>
      <c r="FC13" s="180"/>
      <c r="FD13" s="178">
        <v>1</v>
      </c>
      <c r="FE13" s="179" t="str">
        <f>ET13</f>
        <v>KER01</v>
      </c>
      <c r="FF13" s="180">
        <v>1</v>
      </c>
      <c r="FG13" s="202"/>
      <c r="FH13" s="202"/>
      <c r="FI13" s="202"/>
      <c r="FJ13" s="193">
        <v>2</v>
      </c>
    </row>
    <row r="14" spans="1:166" s="203" customFormat="1" ht="22.5" customHeight="1" thickBot="1">
      <c r="A14" s="204">
        <v>2</v>
      </c>
      <c r="B14" s="205" t="s">
        <v>176</v>
      </c>
      <c r="C14" s="206">
        <v>50</v>
      </c>
      <c r="D14" s="206">
        <v>265</v>
      </c>
      <c r="E14" s="308">
        <v>10</v>
      </c>
      <c r="F14" s="309">
        <f aca="true" t="shared" si="69" ref="F14:F27">E14/D14</f>
        <v>0.03773584905660377</v>
      </c>
      <c r="G14" s="310">
        <v>11</v>
      </c>
      <c r="H14" s="206">
        <v>41</v>
      </c>
      <c r="I14" s="206">
        <v>7</v>
      </c>
      <c r="J14" s="207">
        <f t="shared" si="57"/>
        <v>0.6363636363636364</v>
      </c>
      <c r="K14" s="206">
        <v>1</v>
      </c>
      <c r="L14" s="207">
        <f aca="true" t="shared" si="70" ref="L14:L27">+K14/3</f>
        <v>0.3333333333333333</v>
      </c>
      <c r="M14" s="206">
        <v>1</v>
      </c>
      <c r="N14" s="207">
        <f t="shared" si="58"/>
        <v>0.09090909090909091</v>
      </c>
      <c r="O14" s="208">
        <v>1</v>
      </c>
      <c r="P14" s="207">
        <f>+O14/3</f>
        <v>0.3333333333333333</v>
      </c>
      <c r="Q14" s="206">
        <v>4</v>
      </c>
      <c r="R14" s="207">
        <f t="shared" si="59"/>
        <v>0.36363636363636365</v>
      </c>
      <c r="S14" s="206">
        <v>6</v>
      </c>
      <c r="T14" s="207">
        <f t="shared" si="60"/>
        <v>0.5454545454545454</v>
      </c>
      <c r="U14" s="206">
        <v>5</v>
      </c>
      <c r="V14" s="209">
        <f t="shared" si="61"/>
        <v>0.45454545454545453</v>
      </c>
      <c r="W14" s="210">
        <v>2</v>
      </c>
      <c r="X14" s="292" t="str">
        <f>+B14</f>
        <v>KER02</v>
      </c>
      <c r="Y14" s="211">
        <v>2</v>
      </c>
      <c r="Z14" s="211">
        <v>1</v>
      </c>
      <c r="AA14" s="211">
        <v>1</v>
      </c>
      <c r="AB14" s="211">
        <v>1</v>
      </c>
      <c r="AC14" s="211">
        <v>1</v>
      </c>
      <c r="AD14" s="211">
        <v>1</v>
      </c>
      <c r="AE14" s="211">
        <v>1</v>
      </c>
      <c r="AF14" s="211">
        <v>1</v>
      </c>
      <c r="AG14" s="212">
        <v>1</v>
      </c>
      <c r="AH14" s="187"/>
      <c r="AI14" s="210">
        <v>2</v>
      </c>
      <c r="AJ14" s="292" t="str">
        <f t="shared" si="62"/>
        <v>KER02</v>
      </c>
      <c r="AK14" s="211">
        <v>3</v>
      </c>
      <c r="AL14" s="211">
        <v>4</v>
      </c>
      <c r="AM14" s="211">
        <f>50+60+100+40</f>
        <v>250</v>
      </c>
      <c r="AN14" s="213">
        <f>+AM14/AL14</f>
        <v>62.5</v>
      </c>
      <c r="AO14" s="214">
        <f t="shared" si="63"/>
        <v>0.2358490566037736</v>
      </c>
      <c r="AP14" s="293" t="str">
        <f aca="true" t="shared" si="71" ref="AP14:AP27">+AJ14</f>
        <v>KER02</v>
      </c>
      <c r="AQ14" s="211">
        <v>1</v>
      </c>
      <c r="AR14" s="211">
        <v>2</v>
      </c>
      <c r="AS14" s="211">
        <v>2</v>
      </c>
      <c r="AT14" s="211">
        <v>1</v>
      </c>
      <c r="AU14" s="211">
        <v>1</v>
      </c>
      <c r="AV14" s="294"/>
      <c r="AW14" s="212">
        <v>1</v>
      </c>
      <c r="AX14" s="187"/>
      <c r="AY14" s="210">
        <v>2</v>
      </c>
      <c r="AZ14" s="292" t="str">
        <f aca="true" t="shared" si="72" ref="AZ14:AZ27">+AJ14</f>
        <v>KER02</v>
      </c>
      <c r="BA14" s="211">
        <v>9</v>
      </c>
      <c r="BB14" s="211">
        <v>0</v>
      </c>
      <c r="BC14" s="211">
        <v>4</v>
      </c>
      <c r="BD14" s="211">
        <f>11+11+15+20</f>
        <v>57</v>
      </c>
      <c r="BE14" s="213">
        <f aca="true" t="shared" si="73" ref="BE14:BE27">BD14/BC14</f>
        <v>14.25</v>
      </c>
      <c r="BF14" s="214">
        <f t="shared" si="64"/>
        <v>1.5833333333333333</v>
      </c>
      <c r="BG14" s="295" t="str">
        <f t="shared" si="65"/>
        <v>KER02</v>
      </c>
      <c r="BH14" s="211">
        <v>2</v>
      </c>
      <c r="BI14" s="211">
        <v>3</v>
      </c>
      <c r="BJ14" s="211">
        <v>2</v>
      </c>
      <c r="BK14" s="211">
        <v>1</v>
      </c>
      <c r="BL14" s="211">
        <v>1</v>
      </c>
      <c r="BM14" s="211">
        <v>1</v>
      </c>
      <c r="BN14" s="211">
        <v>7</v>
      </c>
      <c r="BO14" s="211">
        <v>1</v>
      </c>
      <c r="BP14" s="212">
        <v>1</v>
      </c>
      <c r="BQ14" s="187"/>
      <c r="BR14" s="204">
        <v>2</v>
      </c>
      <c r="BS14" s="215" t="str">
        <f aca="true" t="shared" si="74" ref="BS14:BS27">+AZ14</f>
        <v>KER02</v>
      </c>
      <c r="BT14" s="206">
        <v>2</v>
      </c>
      <c r="BU14" s="258"/>
      <c r="BV14" s="206">
        <v>1</v>
      </c>
      <c r="BW14" s="206">
        <v>2</v>
      </c>
      <c r="BX14" s="215">
        <f>+BW14/BV14</f>
        <v>2</v>
      </c>
      <c r="BY14" s="207">
        <f>BX14/BT14</f>
        <v>1</v>
      </c>
      <c r="BZ14" s="215" t="str">
        <f t="shared" si="66"/>
        <v>KER02</v>
      </c>
      <c r="CA14" s="206">
        <v>1</v>
      </c>
      <c r="CB14" s="296">
        <v>2</v>
      </c>
      <c r="CC14" s="206">
        <v>3</v>
      </c>
      <c r="CD14" s="206">
        <v>1</v>
      </c>
      <c r="CE14" s="206">
        <v>3</v>
      </c>
      <c r="CF14" s="216">
        <v>3</v>
      </c>
      <c r="CG14" s="194"/>
      <c r="CH14" s="204">
        <v>2</v>
      </c>
      <c r="CI14" s="206" t="str">
        <f aca="true" t="shared" si="75" ref="CI14:CI27">BS14</f>
        <v>KER02</v>
      </c>
      <c r="CJ14" s="206">
        <v>3</v>
      </c>
      <c r="CK14" s="206">
        <v>1</v>
      </c>
      <c r="CL14" s="297" t="str">
        <f aca="true" t="shared" si="76" ref="CL14:CL27">+CI14</f>
        <v>KER02</v>
      </c>
      <c r="CM14" s="206">
        <v>2000</v>
      </c>
      <c r="CN14" s="206">
        <v>500</v>
      </c>
      <c r="CO14" s="217">
        <v>400</v>
      </c>
      <c r="CP14" s="298">
        <f t="shared" si="67"/>
        <v>1.509433962264151</v>
      </c>
      <c r="CQ14" s="195"/>
      <c r="CR14" s="204">
        <v>2</v>
      </c>
      <c r="CS14" s="205" t="str">
        <f>CI14</f>
        <v>KER02</v>
      </c>
      <c r="CT14" s="217">
        <v>3</v>
      </c>
      <c r="CU14" s="217">
        <v>3</v>
      </c>
      <c r="CV14" s="217">
        <v>2</v>
      </c>
      <c r="CW14" s="217">
        <v>2</v>
      </c>
      <c r="CX14" s="217">
        <v>2</v>
      </c>
      <c r="CY14" s="217">
        <v>3</v>
      </c>
      <c r="CZ14" s="217">
        <v>3</v>
      </c>
      <c r="DA14" s="217">
        <v>3</v>
      </c>
      <c r="DB14" s="217">
        <v>3</v>
      </c>
      <c r="DC14" s="218">
        <v>1</v>
      </c>
      <c r="DD14" s="195"/>
      <c r="DE14" s="204">
        <v>2</v>
      </c>
      <c r="DF14" s="205" t="str">
        <f aca="true" t="shared" si="77" ref="DF14:DF27">+CS14</f>
        <v>KER02</v>
      </c>
      <c r="DG14" s="206">
        <v>3</v>
      </c>
      <c r="DH14" s="206">
        <v>1</v>
      </c>
      <c r="DI14" s="206"/>
      <c r="DJ14" s="206"/>
      <c r="DK14" s="206"/>
      <c r="DL14" s="205" t="str">
        <f t="shared" si="68"/>
        <v>KER02</v>
      </c>
      <c r="DM14" s="206"/>
      <c r="DN14" s="219"/>
      <c r="DO14" s="206"/>
      <c r="DP14" s="206"/>
      <c r="DQ14" s="221"/>
      <c r="DR14" s="216"/>
      <c r="DS14" s="187"/>
      <c r="DT14" s="204">
        <v>2</v>
      </c>
      <c r="DU14" s="179" t="str">
        <f>EA14</f>
        <v>KER02</v>
      </c>
      <c r="DV14" s="211">
        <v>1</v>
      </c>
      <c r="DW14" s="220" t="s">
        <v>177</v>
      </c>
      <c r="DX14" s="220" t="s">
        <v>177</v>
      </c>
      <c r="DY14" s="187"/>
      <c r="DZ14" s="204">
        <v>2</v>
      </c>
      <c r="EA14" s="205" t="str">
        <f aca="true" t="shared" si="78" ref="EA14:EA27">+BS14</f>
        <v>KER02</v>
      </c>
      <c r="EB14" s="206">
        <v>192</v>
      </c>
      <c r="EC14" s="206">
        <v>192</v>
      </c>
      <c r="ED14" s="219">
        <f>EC14/EB14</f>
        <v>1</v>
      </c>
      <c r="EE14" s="206">
        <v>192</v>
      </c>
      <c r="EF14" s="219">
        <f>EE14/EB14</f>
        <v>1</v>
      </c>
      <c r="EG14" s="206"/>
      <c r="EH14" s="206"/>
      <c r="EI14" s="206"/>
      <c r="EJ14" s="206"/>
      <c r="EK14" s="206"/>
      <c r="EL14" s="206"/>
      <c r="EM14" s="206"/>
      <c r="EN14" s="206"/>
      <c r="EO14" s="206"/>
      <c r="EP14" s="221">
        <v>89.301</v>
      </c>
      <c r="EQ14" s="271">
        <v>0</v>
      </c>
      <c r="ER14" s="272">
        <f aca="true" t="shared" si="79" ref="ER14:ER27">EQ14/EP14</f>
        <v>0</v>
      </c>
      <c r="ES14" s="200"/>
      <c r="ET14" s="180" t="str">
        <f>EA14</f>
        <v>KER02</v>
      </c>
      <c r="EU14" s="206">
        <v>50</v>
      </c>
      <c r="EV14" s="206">
        <v>547.75</v>
      </c>
      <c r="EW14" s="206">
        <v>1</v>
      </c>
      <c r="EX14" s="206">
        <v>547.75</v>
      </c>
      <c r="EY14" s="206">
        <v>265</v>
      </c>
      <c r="EZ14" s="206">
        <v>896.65</v>
      </c>
      <c r="FA14" s="201">
        <f aca="true" t="shared" si="80" ref="FA14:FA27">EZ14/EY14</f>
        <v>3.3835849056603773</v>
      </c>
      <c r="FB14" s="206"/>
      <c r="FC14" s="206"/>
      <c r="FD14" s="204">
        <v>2</v>
      </c>
      <c r="FE14" s="179" t="str">
        <f aca="true" t="shared" si="81" ref="FE14:FE27">ET14</f>
        <v>KER02</v>
      </c>
      <c r="FF14" s="206">
        <v>0</v>
      </c>
      <c r="FG14" s="221"/>
      <c r="FH14" s="221"/>
      <c r="FI14" s="221"/>
      <c r="FJ14" s="216">
        <v>3</v>
      </c>
    </row>
    <row r="15" spans="1:166" s="203" customFormat="1" ht="22.5" customHeight="1" thickBot="1">
      <c r="A15" s="204">
        <v>3</v>
      </c>
      <c r="B15" s="205" t="s">
        <v>178</v>
      </c>
      <c r="C15" s="206">
        <v>60</v>
      </c>
      <c r="D15" s="206">
        <v>106</v>
      </c>
      <c r="E15" s="311">
        <v>10</v>
      </c>
      <c r="F15" s="312">
        <f t="shared" si="69"/>
        <v>0.09433962264150944</v>
      </c>
      <c r="G15" s="307">
        <v>11</v>
      </c>
      <c r="H15" s="206">
        <v>37</v>
      </c>
      <c r="I15" s="206">
        <v>4</v>
      </c>
      <c r="J15" s="207">
        <f t="shared" si="57"/>
        <v>0.36363636363636365</v>
      </c>
      <c r="K15" s="206">
        <v>1</v>
      </c>
      <c r="L15" s="207">
        <f t="shared" si="70"/>
        <v>0.3333333333333333</v>
      </c>
      <c r="M15" s="206">
        <v>5</v>
      </c>
      <c r="N15" s="207">
        <f t="shared" si="58"/>
        <v>0.45454545454545453</v>
      </c>
      <c r="O15" s="208">
        <v>2</v>
      </c>
      <c r="P15" s="207">
        <f aca="true" t="shared" si="82" ref="P15:P27">+O15/3</f>
        <v>0.6666666666666666</v>
      </c>
      <c r="Q15" s="206">
        <v>6</v>
      </c>
      <c r="R15" s="207">
        <f t="shared" si="59"/>
        <v>0.5454545454545454</v>
      </c>
      <c r="S15" s="206">
        <v>4</v>
      </c>
      <c r="T15" s="207">
        <f t="shared" si="60"/>
        <v>0.36363636363636365</v>
      </c>
      <c r="U15" s="206">
        <v>7</v>
      </c>
      <c r="V15" s="209">
        <f t="shared" si="61"/>
        <v>0.6363636363636364</v>
      </c>
      <c r="W15" s="210">
        <v>3</v>
      </c>
      <c r="X15" s="292" t="str">
        <f aca="true" t="shared" si="83" ref="X15:X27">+B15</f>
        <v>KER03</v>
      </c>
      <c r="Y15" s="211">
        <v>2</v>
      </c>
      <c r="Z15" s="211">
        <v>1</v>
      </c>
      <c r="AA15" s="211">
        <v>1</v>
      </c>
      <c r="AB15" s="211">
        <v>1</v>
      </c>
      <c r="AC15" s="211">
        <v>1</v>
      </c>
      <c r="AD15" s="211">
        <v>1</v>
      </c>
      <c r="AE15" s="211">
        <v>1</v>
      </c>
      <c r="AF15" s="211">
        <v>1</v>
      </c>
      <c r="AG15" s="212">
        <v>1</v>
      </c>
      <c r="AH15" s="187"/>
      <c r="AI15" s="210">
        <v>3</v>
      </c>
      <c r="AJ15" s="292" t="str">
        <f t="shared" si="62"/>
        <v>KER03</v>
      </c>
      <c r="AK15" s="211">
        <v>3</v>
      </c>
      <c r="AL15" s="211">
        <v>3</v>
      </c>
      <c r="AM15" s="211">
        <f>60+60+49</f>
        <v>169</v>
      </c>
      <c r="AN15" s="213">
        <f>+AM15/AL15</f>
        <v>56.333333333333336</v>
      </c>
      <c r="AO15" s="214">
        <f t="shared" si="63"/>
        <v>0.5314465408805031</v>
      </c>
      <c r="AP15" s="293" t="str">
        <f t="shared" si="71"/>
        <v>KER03</v>
      </c>
      <c r="AQ15" s="211">
        <v>1</v>
      </c>
      <c r="AR15" s="211">
        <v>2</v>
      </c>
      <c r="AS15" s="211">
        <v>2</v>
      </c>
      <c r="AT15" s="211">
        <v>1</v>
      </c>
      <c r="AU15" s="211">
        <v>1</v>
      </c>
      <c r="AV15" s="222">
        <v>0.5</v>
      </c>
      <c r="AW15" s="212">
        <v>1</v>
      </c>
      <c r="AX15" s="187"/>
      <c r="AY15" s="210">
        <v>3</v>
      </c>
      <c r="AZ15" s="292" t="str">
        <f t="shared" si="72"/>
        <v>KER03</v>
      </c>
      <c r="BA15" s="211">
        <v>9</v>
      </c>
      <c r="BB15" s="211">
        <v>0</v>
      </c>
      <c r="BC15" s="211">
        <v>1</v>
      </c>
      <c r="BD15" s="211">
        <v>11</v>
      </c>
      <c r="BE15" s="223">
        <f t="shared" si="73"/>
        <v>11</v>
      </c>
      <c r="BF15" s="214">
        <f t="shared" si="64"/>
        <v>1.2222222222222223</v>
      </c>
      <c r="BG15" s="295" t="str">
        <f t="shared" si="65"/>
        <v>KER03</v>
      </c>
      <c r="BH15" s="211">
        <v>2</v>
      </c>
      <c r="BI15" s="211">
        <v>3</v>
      </c>
      <c r="BJ15" s="211">
        <v>3</v>
      </c>
      <c r="BK15" s="211">
        <v>1</v>
      </c>
      <c r="BL15" s="211">
        <v>3</v>
      </c>
      <c r="BM15" s="211">
        <v>1</v>
      </c>
      <c r="BN15" s="211">
        <v>7</v>
      </c>
      <c r="BO15" s="211">
        <v>3</v>
      </c>
      <c r="BP15" s="212">
        <v>1</v>
      </c>
      <c r="BQ15" s="187"/>
      <c r="BR15" s="204">
        <v>3</v>
      </c>
      <c r="BS15" s="215" t="str">
        <f t="shared" si="74"/>
        <v>KER03</v>
      </c>
      <c r="BT15" s="206">
        <v>2</v>
      </c>
      <c r="BU15" s="258"/>
      <c r="BV15" s="206">
        <v>2</v>
      </c>
      <c r="BW15" s="206">
        <f>2+2</f>
        <v>4</v>
      </c>
      <c r="BX15" s="215">
        <f>+BW15/BV15</f>
        <v>2</v>
      </c>
      <c r="BY15" s="207">
        <f>BX15/BT15</f>
        <v>1</v>
      </c>
      <c r="BZ15" s="215" t="str">
        <f t="shared" si="66"/>
        <v>KER03</v>
      </c>
      <c r="CA15" s="206">
        <v>1</v>
      </c>
      <c r="CB15" s="206">
        <v>3</v>
      </c>
      <c r="CC15" s="206">
        <v>2</v>
      </c>
      <c r="CD15" s="206">
        <v>1</v>
      </c>
      <c r="CE15" s="206">
        <v>3</v>
      </c>
      <c r="CF15" s="216">
        <v>3</v>
      </c>
      <c r="CG15" s="194"/>
      <c r="CH15" s="204">
        <v>3</v>
      </c>
      <c r="CI15" s="206" t="str">
        <f t="shared" si="75"/>
        <v>KER03</v>
      </c>
      <c r="CJ15" s="206">
        <v>3</v>
      </c>
      <c r="CK15" s="206">
        <v>1</v>
      </c>
      <c r="CL15" s="297" t="str">
        <f t="shared" si="76"/>
        <v>KER03</v>
      </c>
      <c r="CM15" s="206">
        <v>1500</v>
      </c>
      <c r="CN15" s="206">
        <v>1000</v>
      </c>
      <c r="CO15" s="217">
        <v>111</v>
      </c>
      <c r="CP15" s="298">
        <f t="shared" si="67"/>
        <v>1.0471698113207548</v>
      </c>
      <c r="CQ15" s="195"/>
      <c r="CR15" s="204">
        <v>3</v>
      </c>
      <c r="CS15" s="205" t="str">
        <f aca="true" t="shared" si="84" ref="CS15:CS27">CI15</f>
        <v>KER03</v>
      </c>
      <c r="CT15" s="217">
        <v>3</v>
      </c>
      <c r="CU15" s="217">
        <v>3</v>
      </c>
      <c r="CV15" s="217">
        <v>1</v>
      </c>
      <c r="CW15" s="217">
        <v>1</v>
      </c>
      <c r="CX15" s="217">
        <v>1</v>
      </c>
      <c r="CY15" s="217">
        <v>3</v>
      </c>
      <c r="CZ15" s="217">
        <v>1</v>
      </c>
      <c r="DA15" s="217">
        <v>3</v>
      </c>
      <c r="DB15" s="217">
        <v>3</v>
      </c>
      <c r="DC15" s="218">
        <v>1</v>
      </c>
      <c r="DD15" s="187"/>
      <c r="DE15" s="204">
        <v>3</v>
      </c>
      <c r="DF15" s="205" t="str">
        <f t="shared" si="77"/>
        <v>KER03</v>
      </c>
      <c r="DG15" s="206">
        <v>3</v>
      </c>
      <c r="DH15" s="206">
        <v>1</v>
      </c>
      <c r="DI15" s="206"/>
      <c r="DJ15" s="206"/>
      <c r="DK15" s="206"/>
      <c r="DL15" s="205" t="str">
        <f t="shared" si="68"/>
        <v>KER03</v>
      </c>
      <c r="DM15" s="206"/>
      <c r="DN15" s="219"/>
      <c r="DO15" s="206"/>
      <c r="DP15" s="206"/>
      <c r="DQ15" s="221"/>
      <c r="DR15" s="216"/>
      <c r="DS15" s="187"/>
      <c r="DT15" s="204">
        <v>3</v>
      </c>
      <c r="DU15" s="179" t="str">
        <f aca="true" t="shared" si="85" ref="DU15:DU27">EA15</f>
        <v>KER03</v>
      </c>
      <c r="DV15" s="211">
        <v>2</v>
      </c>
      <c r="DW15" s="211">
        <v>6</v>
      </c>
      <c r="DX15" s="211">
        <v>6</v>
      </c>
      <c r="DY15" s="187"/>
      <c r="DZ15" s="204">
        <v>3</v>
      </c>
      <c r="EA15" s="205" t="str">
        <f t="shared" si="78"/>
        <v>KER03</v>
      </c>
      <c r="EB15" s="206">
        <v>52.25</v>
      </c>
      <c r="EC15" s="206">
        <v>47</v>
      </c>
      <c r="ED15" s="219">
        <f aca="true" t="shared" si="86" ref="ED15:ED27">EC15/EB15</f>
        <v>0.8995215311004785</v>
      </c>
      <c r="EE15" s="206">
        <v>47</v>
      </c>
      <c r="EF15" s="219">
        <f aca="true" t="shared" si="87" ref="EF15:EF27">EE15/EB15</f>
        <v>0.8995215311004785</v>
      </c>
      <c r="EG15" s="206"/>
      <c r="EH15" s="206"/>
      <c r="EI15" s="206"/>
      <c r="EJ15" s="206"/>
      <c r="EK15" s="206"/>
      <c r="EL15" s="206"/>
      <c r="EM15" s="206"/>
      <c r="EN15" s="206"/>
      <c r="EO15" s="206"/>
      <c r="EP15" s="221">
        <v>23.628</v>
      </c>
      <c r="EQ15" s="271">
        <v>0</v>
      </c>
      <c r="ER15" s="272">
        <f t="shared" si="79"/>
        <v>0</v>
      </c>
      <c r="ES15" s="200"/>
      <c r="ET15" s="180" t="str">
        <f>EA15</f>
        <v>KER03</v>
      </c>
      <c r="EU15" s="206">
        <v>60</v>
      </c>
      <c r="EV15" s="206">
        <v>355.1</v>
      </c>
      <c r="EW15" s="206">
        <v>1</v>
      </c>
      <c r="EX15" s="206">
        <v>355.1</v>
      </c>
      <c r="EY15" s="206">
        <v>106</v>
      </c>
      <c r="EZ15" s="206">
        <v>355.1</v>
      </c>
      <c r="FA15" s="201">
        <f t="shared" si="80"/>
        <v>3.35</v>
      </c>
      <c r="FB15" s="206"/>
      <c r="FC15" s="206"/>
      <c r="FD15" s="204">
        <v>3</v>
      </c>
      <c r="FE15" s="179" t="str">
        <f t="shared" si="81"/>
        <v>KER03</v>
      </c>
      <c r="FF15" s="206">
        <v>0</v>
      </c>
      <c r="FG15" s="221"/>
      <c r="FH15" s="221"/>
      <c r="FI15" s="221"/>
      <c r="FJ15" s="216">
        <v>3</v>
      </c>
    </row>
    <row r="16" spans="1:166" s="203" customFormat="1" ht="22.5" customHeight="1" thickBot="1">
      <c r="A16" s="204">
        <v>4</v>
      </c>
      <c r="B16" s="205" t="s">
        <v>179</v>
      </c>
      <c r="C16" s="206">
        <v>109</v>
      </c>
      <c r="D16" s="206">
        <v>173</v>
      </c>
      <c r="E16" s="311">
        <v>10</v>
      </c>
      <c r="F16" s="312">
        <f t="shared" si="69"/>
        <v>0.057803468208092484</v>
      </c>
      <c r="G16" s="206">
        <v>11</v>
      </c>
      <c r="H16" s="206">
        <v>31</v>
      </c>
      <c r="I16" s="206">
        <v>6</v>
      </c>
      <c r="J16" s="207">
        <f t="shared" si="57"/>
        <v>0.5454545454545454</v>
      </c>
      <c r="K16" s="206">
        <v>1</v>
      </c>
      <c r="L16" s="207">
        <f t="shared" si="70"/>
        <v>0.3333333333333333</v>
      </c>
      <c r="M16" s="206">
        <v>4</v>
      </c>
      <c r="N16" s="207">
        <f t="shared" si="58"/>
        <v>0.36363636363636365</v>
      </c>
      <c r="O16" s="208">
        <v>0</v>
      </c>
      <c r="P16" s="207">
        <f t="shared" si="82"/>
        <v>0</v>
      </c>
      <c r="Q16" s="206">
        <v>0</v>
      </c>
      <c r="R16" s="207">
        <f t="shared" si="59"/>
        <v>0</v>
      </c>
      <c r="S16" s="206">
        <v>0</v>
      </c>
      <c r="T16" s="207">
        <f t="shared" si="60"/>
        <v>0</v>
      </c>
      <c r="U16" s="206">
        <v>0</v>
      </c>
      <c r="V16" s="209">
        <f t="shared" si="61"/>
        <v>0</v>
      </c>
      <c r="W16" s="210">
        <v>4</v>
      </c>
      <c r="X16" s="292" t="str">
        <f t="shared" si="83"/>
        <v>KER04</v>
      </c>
      <c r="Y16" s="211">
        <v>2</v>
      </c>
      <c r="Z16" s="211">
        <v>1</v>
      </c>
      <c r="AA16" s="211">
        <v>1</v>
      </c>
      <c r="AB16" s="211">
        <v>1</v>
      </c>
      <c r="AC16" s="211">
        <v>1</v>
      </c>
      <c r="AD16" s="211">
        <v>1</v>
      </c>
      <c r="AE16" s="211">
        <v>1</v>
      </c>
      <c r="AF16" s="211">
        <v>1</v>
      </c>
      <c r="AG16" s="212">
        <v>1</v>
      </c>
      <c r="AH16" s="187"/>
      <c r="AI16" s="210">
        <v>4</v>
      </c>
      <c r="AJ16" s="292" t="str">
        <f t="shared" si="62"/>
        <v>KER04</v>
      </c>
      <c r="AK16" s="211">
        <v>3</v>
      </c>
      <c r="AL16" s="211">
        <v>1</v>
      </c>
      <c r="AM16" s="211">
        <v>109</v>
      </c>
      <c r="AN16" s="213">
        <f aca="true" t="shared" si="88" ref="AN16:AN26">+AM16/AL16</f>
        <v>109</v>
      </c>
      <c r="AO16" s="214">
        <f t="shared" si="63"/>
        <v>0.630057803468208</v>
      </c>
      <c r="AP16" s="293" t="str">
        <f t="shared" si="71"/>
        <v>KER04</v>
      </c>
      <c r="AQ16" s="211">
        <v>1</v>
      </c>
      <c r="AR16" s="211">
        <v>2</v>
      </c>
      <c r="AS16" s="211">
        <v>1</v>
      </c>
      <c r="AT16" s="211">
        <v>3</v>
      </c>
      <c r="AU16" s="211">
        <v>1</v>
      </c>
      <c r="AV16" s="222">
        <v>0.12</v>
      </c>
      <c r="AW16" s="212">
        <v>3</v>
      </c>
      <c r="AX16" s="187"/>
      <c r="AY16" s="210">
        <v>4</v>
      </c>
      <c r="AZ16" s="292" t="str">
        <f t="shared" si="72"/>
        <v>KER04</v>
      </c>
      <c r="BA16" s="211">
        <v>9</v>
      </c>
      <c r="BB16" s="211">
        <v>1</v>
      </c>
      <c r="BC16" s="211">
        <v>2</v>
      </c>
      <c r="BD16" s="211">
        <v>19</v>
      </c>
      <c r="BE16" s="213">
        <f t="shared" si="73"/>
        <v>9.5</v>
      </c>
      <c r="BF16" s="214">
        <f t="shared" si="64"/>
        <v>1.0555555555555556</v>
      </c>
      <c r="BG16" s="295" t="str">
        <f t="shared" si="65"/>
        <v>KER04</v>
      </c>
      <c r="BH16" s="211">
        <v>1</v>
      </c>
      <c r="BI16" s="211">
        <v>3</v>
      </c>
      <c r="BJ16" s="211">
        <v>2</v>
      </c>
      <c r="BK16" s="211">
        <v>1</v>
      </c>
      <c r="BL16" s="211">
        <v>3</v>
      </c>
      <c r="BM16" s="211">
        <v>1</v>
      </c>
      <c r="BN16" s="211">
        <v>5</v>
      </c>
      <c r="BO16" s="211">
        <v>3</v>
      </c>
      <c r="BP16" s="212">
        <v>1</v>
      </c>
      <c r="BQ16" s="187"/>
      <c r="BR16" s="204">
        <v>4</v>
      </c>
      <c r="BS16" s="215" t="str">
        <f t="shared" si="74"/>
        <v>KER04</v>
      </c>
      <c r="BT16" s="206">
        <v>2</v>
      </c>
      <c r="BU16" s="258"/>
      <c r="BV16" s="206"/>
      <c r="BW16" s="206"/>
      <c r="BX16" s="215" t="s">
        <v>151</v>
      </c>
      <c r="BY16" s="207" t="s">
        <v>151</v>
      </c>
      <c r="BZ16" s="215" t="str">
        <f t="shared" si="66"/>
        <v>KER04</v>
      </c>
      <c r="CA16" s="206">
        <v>1</v>
      </c>
      <c r="CB16" s="206"/>
      <c r="CC16" s="206"/>
      <c r="CD16" s="206"/>
      <c r="CE16" s="206"/>
      <c r="CF16" s="216"/>
      <c r="CG16" s="194"/>
      <c r="CH16" s="204">
        <v>4</v>
      </c>
      <c r="CI16" s="206" t="str">
        <f t="shared" si="75"/>
        <v>KER04</v>
      </c>
      <c r="CJ16" s="206">
        <v>3</v>
      </c>
      <c r="CK16" s="206">
        <v>1</v>
      </c>
      <c r="CL16" s="297" t="str">
        <f t="shared" si="76"/>
        <v>KER04</v>
      </c>
      <c r="CM16" s="206">
        <v>1000</v>
      </c>
      <c r="CN16" s="206">
        <v>500</v>
      </c>
      <c r="CO16" s="206">
        <v>166</v>
      </c>
      <c r="CP16" s="209">
        <f t="shared" si="67"/>
        <v>0.9595375722543352</v>
      </c>
      <c r="CQ16" s="195"/>
      <c r="CR16" s="204">
        <v>4</v>
      </c>
      <c r="CS16" s="205" t="str">
        <f t="shared" si="84"/>
        <v>KER04</v>
      </c>
      <c r="CT16" s="217">
        <v>3</v>
      </c>
      <c r="CU16" s="217">
        <v>3</v>
      </c>
      <c r="CV16" s="217">
        <v>3</v>
      </c>
      <c r="CW16" s="217">
        <v>3</v>
      </c>
      <c r="CX16" s="217">
        <v>3</v>
      </c>
      <c r="CY16" s="217">
        <v>3</v>
      </c>
      <c r="CZ16" s="217">
        <v>3</v>
      </c>
      <c r="DA16" s="217">
        <v>3</v>
      </c>
      <c r="DB16" s="217">
        <v>3</v>
      </c>
      <c r="DC16" s="218">
        <v>3</v>
      </c>
      <c r="DD16" s="187"/>
      <c r="DE16" s="204">
        <v>4</v>
      </c>
      <c r="DF16" s="205" t="str">
        <f t="shared" si="77"/>
        <v>KER04</v>
      </c>
      <c r="DG16" s="206"/>
      <c r="DH16" s="206"/>
      <c r="DI16" s="206"/>
      <c r="DJ16" s="206"/>
      <c r="DK16" s="206"/>
      <c r="DL16" s="205" t="str">
        <f t="shared" si="68"/>
        <v>KER04</v>
      </c>
      <c r="DM16" s="206"/>
      <c r="DN16" s="219"/>
      <c r="DO16" s="206"/>
      <c r="DP16" s="206"/>
      <c r="DQ16" s="221"/>
      <c r="DR16" s="216"/>
      <c r="DS16" s="187"/>
      <c r="DT16" s="204">
        <v>4</v>
      </c>
      <c r="DU16" s="179" t="str">
        <f t="shared" si="85"/>
        <v>KER04</v>
      </c>
      <c r="DV16" s="211">
        <v>0</v>
      </c>
      <c r="DW16" s="211">
        <v>0</v>
      </c>
      <c r="DX16" s="211">
        <v>0</v>
      </c>
      <c r="DY16" s="187"/>
      <c r="DZ16" s="204">
        <v>4</v>
      </c>
      <c r="EA16" s="205" t="str">
        <f t="shared" si="78"/>
        <v>KER04</v>
      </c>
      <c r="EB16" s="206">
        <v>113.4</v>
      </c>
      <c r="EC16" s="206">
        <v>113</v>
      </c>
      <c r="ED16" s="219">
        <f t="shared" si="86"/>
        <v>0.9964726631393298</v>
      </c>
      <c r="EE16" s="206">
        <v>113</v>
      </c>
      <c r="EF16" s="219">
        <f t="shared" si="87"/>
        <v>0.9964726631393298</v>
      </c>
      <c r="EG16" s="206"/>
      <c r="EH16" s="206"/>
      <c r="EI16" s="206"/>
      <c r="EJ16" s="206"/>
      <c r="EK16" s="206"/>
      <c r="EL16" s="206"/>
      <c r="EM16" s="206"/>
      <c r="EN16" s="206"/>
      <c r="EO16" s="206"/>
      <c r="EP16" s="221">
        <v>39.763</v>
      </c>
      <c r="EQ16" s="271">
        <v>0</v>
      </c>
      <c r="ER16" s="272">
        <f t="shared" si="79"/>
        <v>0</v>
      </c>
      <c r="ES16" s="200"/>
      <c r="ET16" s="180" t="str">
        <f aca="true" t="shared" si="89" ref="ET16:ET27">EA16</f>
        <v>KER04</v>
      </c>
      <c r="EU16" s="206">
        <v>109</v>
      </c>
      <c r="EV16" s="206">
        <v>450.25</v>
      </c>
      <c r="EW16" s="206">
        <v>1</v>
      </c>
      <c r="EX16" s="206">
        <v>450.25</v>
      </c>
      <c r="EY16" s="206">
        <v>177</v>
      </c>
      <c r="EZ16" s="206">
        <v>448.5</v>
      </c>
      <c r="FA16" s="201">
        <f t="shared" si="80"/>
        <v>2.5338983050847457</v>
      </c>
      <c r="FB16" s="206"/>
      <c r="FC16" s="206"/>
      <c r="FD16" s="204">
        <v>4</v>
      </c>
      <c r="FE16" s="179" t="str">
        <f t="shared" si="81"/>
        <v>KER04</v>
      </c>
      <c r="FF16" s="206">
        <v>1</v>
      </c>
      <c r="FG16" s="221"/>
      <c r="FH16" s="221"/>
      <c r="FI16" s="221"/>
      <c r="FJ16" s="216">
        <v>3</v>
      </c>
    </row>
    <row r="17" spans="1:166" s="203" customFormat="1" ht="22.5" customHeight="1" thickBot="1">
      <c r="A17" s="204">
        <v>5</v>
      </c>
      <c r="B17" s="205" t="s">
        <v>180</v>
      </c>
      <c r="C17" s="206">
        <v>39</v>
      </c>
      <c r="D17" s="206">
        <v>156</v>
      </c>
      <c r="E17" s="313">
        <v>10</v>
      </c>
      <c r="F17" s="314">
        <f t="shared" si="69"/>
        <v>0.0641025641025641</v>
      </c>
      <c r="G17" s="206">
        <v>11</v>
      </c>
      <c r="H17" s="206">
        <v>27</v>
      </c>
      <c r="I17" s="206">
        <v>2</v>
      </c>
      <c r="J17" s="207">
        <f t="shared" si="57"/>
        <v>0.18181818181818182</v>
      </c>
      <c r="K17" s="206">
        <v>0</v>
      </c>
      <c r="L17" s="207">
        <f t="shared" si="70"/>
        <v>0</v>
      </c>
      <c r="M17" s="206">
        <v>4</v>
      </c>
      <c r="N17" s="207">
        <f t="shared" si="58"/>
        <v>0.36363636363636365</v>
      </c>
      <c r="O17" s="208">
        <v>1</v>
      </c>
      <c r="P17" s="207">
        <f t="shared" si="82"/>
        <v>0.3333333333333333</v>
      </c>
      <c r="Q17" s="206">
        <v>0</v>
      </c>
      <c r="R17" s="207">
        <f t="shared" si="59"/>
        <v>0</v>
      </c>
      <c r="S17" s="206">
        <v>1</v>
      </c>
      <c r="T17" s="207">
        <f t="shared" si="60"/>
        <v>0.09090909090909091</v>
      </c>
      <c r="U17" s="206">
        <v>0</v>
      </c>
      <c r="V17" s="209">
        <f t="shared" si="61"/>
        <v>0</v>
      </c>
      <c r="W17" s="210">
        <v>5</v>
      </c>
      <c r="X17" s="292" t="str">
        <f t="shared" si="83"/>
        <v>KER05</v>
      </c>
      <c r="Y17" s="211">
        <v>2</v>
      </c>
      <c r="Z17" s="211">
        <v>1</v>
      </c>
      <c r="AA17" s="211">
        <v>1</v>
      </c>
      <c r="AB17" s="211">
        <v>1</v>
      </c>
      <c r="AC17" s="211">
        <v>1</v>
      </c>
      <c r="AD17" s="211">
        <v>1</v>
      </c>
      <c r="AE17" s="211">
        <v>1</v>
      </c>
      <c r="AF17" s="211">
        <v>1</v>
      </c>
      <c r="AG17" s="212">
        <v>1</v>
      </c>
      <c r="AH17" s="187"/>
      <c r="AI17" s="210">
        <v>5</v>
      </c>
      <c r="AJ17" s="292" t="str">
        <f t="shared" si="62"/>
        <v>KER05</v>
      </c>
      <c r="AK17" s="211">
        <v>2</v>
      </c>
      <c r="AL17" s="211">
        <v>3</v>
      </c>
      <c r="AM17" s="211">
        <f>+(39+60+30)</f>
        <v>129</v>
      </c>
      <c r="AN17" s="213">
        <f t="shared" si="88"/>
        <v>43</v>
      </c>
      <c r="AO17" s="214">
        <f t="shared" si="63"/>
        <v>0.27564102564102566</v>
      </c>
      <c r="AP17" s="293" t="str">
        <f t="shared" si="71"/>
        <v>KER05</v>
      </c>
      <c r="AQ17" s="211">
        <v>1</v>
      </c>
      <c r="AR17" s="211">
        <v>3</v>
      </c>
      <c r="AS17" s="211">
        <v>1</v>
      </c>
      <c r="AT17" s="211">
        <v>1</v>
      </c>
      <c r="AU17" s="211">
        <v>1</v>
      </c>
      <c r="AV17" s="222">
        <v>0.13</v>
      </c>
      <c r="AW17" s="212">
        <v>1</v>
      </c>
      <c r="AX17" s="187"/>
      <c r="AY17" s="210">
        <v>5</v>
      </c>
      <c r="AZ17" s="292" t="str">
        <f t="shared" si="72"/>
        <v>KER05</v>
      </c>
      <c r="BA17" s="211">
        <v>9</v>
      </c>
      <c r="BB17" s="211">
        <v>0</v>
      </c>
      <c r="BC17" s="211">
        <v>1</v>
      </c>
      <c r="BD17" s="211">
        <v>11</v>
      </c>
      <c r="BE17" s="223">
        <f t="shared" si="73"/>
        <v>11</v>
      </c>
      <c r="BF17" s="214">
        <f t="shared" si="64"/>
        <v>1.2222222222222223</v>
      </c>
      <c r="BG17" s="295" t="str">
        <f t="shared" si="65"/>
        <v>KER05</v>
      </c>
      <c r="BH17" s="211">
        <v>1</v>
      </c>
      <c r="BI17" s="211">
        <v>3</v>
      </c>
      <c r="BJ17" s="211">
        <v>3</v>
      </c>
      <c r="BK17" s="211">
        <v>1</v>
      </c>
      <c r="BL17" s="211">
        <v>2</v>
      </c>
      <c r="BM17" s="211">
        <v>1</v>
      </c>
      <c r="BN17" s="211">
        <v>11</v>
      </c>
      <c r="BO17" s="211">
        <v>2</v>
      </c>
      <c r="BP17" s="212">
        <v>1</v>
      </c>
      <c r="BQ17" s="187"/>
      <c r="BR17" s="204">
        <v>5</v>
      </c>
      <c r="BS17" s="215" t="str">
        <f t="shared" si="74"/>
        <v>KER05</v>
      </c>
      <c r="BT17" s="206">
        <v>2</v>
      </c>
      <c r="BU17" s="258"/>
      <c r="BV17" s="206"/>
      <c r="BW17" s="206"/>
      <c r="BX17" s="215" t="s">
        <v>151</v>
      </c>
      <c r="BY17" s="207" t="s">
        <v>151</v>
      </c>
      <c r="BZ17" s="215" t="str">
        <f t="shared" si="66"/>
        <v>KER05</v>
      </c>
      <c r="CA17" s="206">
        <v>1</v>
      </c>
      <c r="CB17" s="206"/>
      <c r="CC17" s="206"/>
      <c r="CD17" s="206"/>
      <c r="CE17" s="206"/>
      <c r="CF17" s="216"/>
      <c r="CG17" s="194"/>
      <c r="CH17" s="204">
        <v>5</v>
      </c>
      <c r="CI17" s="206" t="str">
        <f t="shared" si="75"/>
        <v>KER05</v>
      </c>
      <c r="CJ17" s="206">
        <v>3</v>
      </c>
      <c r="CK17" s="206">
        <v>1</v>
      </c>
      <c r="CL17" s="297" t="str">
        <f t="shared" si="76"/>
        <v>KER05</v>
      </c>
      <c r="CM17" s="206">
        <v>1000</v>
      </c>
      <c r="CN17" s="206">
        <v>200</v>
      </c>
      <c r="CO17" s="206">
        <v>156</v>
      </c>
      <c r="CP17" s="209">
        <f t="shared" si="67"/>
        <v>1</v>
      </c>
      <c r="CQ17" s="195"/>
      <c r="CR17" s="204">
        <v>5</v>
      </c>
      <c r="CS17" s="205" t="str">
        <f t="shared" si="84"/>
        <v>KER05</v>
      </c>
      <c r="CT17" s="217">
        <v>3</v>
      </c>
      <c r="CU17" s="217">
        <v>3</v>
      </c>
      <c r="CV17" s="217">
        <v>3</v>
      </c>
      <c r="CW17" s="217">
        <v>3</v>
      </c>
      <c r="CX17" s="217">
        <v>3</v>
      </c>
      <c r="CY17" s="217">
        <v>3</v>
      </c>
      <c r="CZ17" s="217">
        <v>3</v>
      </c>
      <c r="DA17" s="217">
        <v>3</v>
      </c>
      <c r="DB17" s="217">
        <v>3</v>
      </c>
      <c r="DC17" s="218">
        <v>3</v>
      </c>
      <c r="DD17" s="187"/>
      <c r="DE17" s="204">
        <v>5</v>
      </c>
      <c r="DF17" s="205" t="str">
        <f t="shared" si="77"/>
        <v>KER05</v>
      </c>
      <c r="DG17" s="206">
        <v>4</v>
      </c>
      <c r="DH17" s="206">
        <v>1</v>
      </c>
      <c r="DI17" s="206"/>
      <c r="DJ17" s="206"/>
      <c r="DK17" s="224">
        <v>40471</v>
      </c>
      <c r="DL17" s="205" t="str">
        <f t="shared" si="68"/>
        <v>KER05</v>
      </c>
      <c r="DM17" s="206">
        <v>100</v>
      </c>
      <c r="DN17" s="219">
        <f>DM17/D17</f>
        <v>0.6410256410256411</v>
      </c>
      <c r="DO17" s="206"/>
      <c r="DP17" s="206"/>
      <c r="DQ17" s="221"/>
      <c r="DR17" s="216"/>
      <c r="DS17" s="187"/>
      <c r="DT17" s="204">
        <v>5</v>
      </c>
      <c r="DU17" s="179" t="str">
        <f t="shared" si="85"/>
        <v>KER05</v>
      </c>
      <c r="DV17" s="211">
        <v>0</v>
      </c>
      <c r="DW17" s="211">
        <v>0</v>
      </c>
      <c r="DX17" s="211">
        <v>0</v>
      </c>
      <c r="DY17" s="187"/>
      <c r="DZ17" s="204">
        <v>5</v>
      </c>
      <c r="EA17" s="205" t="str">
        <f t="shared" si="78"/>
        <v>KER05</v>
      </c>
      <c r="EB17" s="206">
        <v>42.75</v>
      </c>
      <c r="EC17" s="206">
        <v>42.1</v>
      </c>
      <c r="ED17" s="219">
        <f t="shared" si="86"/>
        <v>0.9847953216374269</v>
      </c>
      <c r="EE17" s="206">
        <v>42.1</v>
      </c>
      <c r="EF17" s="219">
        <f t="shared" si="87"/>
        <v>0.9847953216374269</v>
      </c>
      <c r="EG17" s="206"/>
      <c r="EH17" s="206"/>
      <c r="EI17" s="206"/>
      <c r="EJ17" s="206"/>
      <c r="EK17" s="206"/>
      <c r="EL17" s="206"/>
      <c r="EM17" s="206"/>
      <c r="EN17" s="206"/>
      <c r="EO17" s="206"/>
      <c r="EP17" s="221">
        <v>14.794</v>
      </c>
      <c r="EQ17" s="271">
        <v>0</v>
      </c>
      <c r="ER17" s="272">
        <f t="shared" si="79"/>
        <v>0</v>
      </c>
      <c r="ES17" s="200"/>
      <c r="ET17" s="180" t="str">
        <f t="shared" si="89"/>
        <v>KER05</v>
      </c>
      <c r="EU17" s="206">
        <v>39</v>
      </c>
      <c r="EV17" s="206">
        <v>280</v>
      </c>
      <c r="EW17" s="206">
        <v>1</v>
      </c>
      <c r="EX17" s="206">
        <v>280</v>
      </c>
      <c r="EY17" s="206">
        <v>156.4</v>
      </c>
      <c r="EZ17" s="206">
        <v>261.4</v>
      </c>
      <c r="FA17" s="201">
        <f t="shared" si="80"/>
        <v>1.6713554987212274</v>
      </c>
      <c r="FB17" s="206"/>
      <c r="FC17" s="206"/>
      <c r="FD17" s="204">
        <v>5</v>
      </c>
      <c r="FE17" s="179" t="str">
        <f t="shared" si="81"/>
        <v>KER05</v>
      </c>
      <c r="FF17" s="206">
        <v>0</v>
      </c>
      <c r="FG17" s="221"/>
      <c r="FH17" s="221"/>
      <c r="FI17" s="221"/>
      <c r="FJ17" s="216">
        <v>1</v>
      </c>
    </row>
    <row r="18" spans="1:166" s="203" customFormat="1" ht="22.5" customHeight="1" thickBot="1">
      <c r="A18" s="204">
        <v>6</v>
      </c>
      <c r="B18" s="205" t="s">
        <v>181</v>
      </c>
      <c r="C18" s="206">
        <v>70</v>
      </c>
      <c r="D18" s="206">
        <v>249</v>
      </c>
      <c r="E18" s="316">
        <v>10</v>
      </c>
      <c r="F18" s="312">
        <f t="shared" si="69"/>
        <v>0.040160642570281124</v>
      </c>
      <c r="G18" s="206">
        <v>11</v>
      </c>
      <c r="H18" s="206">
        <v>30</v>
      </c>
      <c r="I18" s="206">
        <v>10</v>
      </c>
      <c r="J18" s="207">
        <f t="shared" si="57"/>
        <v>0.9090909090909091</v>
      </c>
      <c r="K18" s="206">
        <v>3</v>
      </c>
      <c r="L18" s="207">
        <f t="shared" si="70"/>
        <v>1</v>
      </c>
      <c r="M18" s="206">
        <v>1</v>
      </c>
      <c r="N18" s="207">
        <f t="shared" si="58"/>
        <v>0.09090909090909091</v>
      </c>
      <c r="O18" s="208">
        <v>0.01</v>
      </c>
      <c r="P18" s="207">
        <f t="shared" si="82"/>
        <v>0.0033333333333333335</v>
      </c>
      <c r="Q18" s="206">
        <v>0</v>
      </c>
      <c r="R18" s="207">
        <f t="shared" si="59"/>
        <v>0</v>
      </c>
      <c r="S18" s="206">
        <v>8</v>
      </c>
      <c r="T18" s="207">
        <f t="shared" si="60"/>
        <v>0.7272727272727273</v>
      </c>
      <c r="U18" s="206">
        <v>6</v>
      </c>
      <c r="V18" s="209">
        <f t="shared" si="61"/>
        <v>0.5454545454545454</v>
      </c>
      <c r="W18" s="210">
        <v>6</v>
      </c>
      <c r="X18" s="292" t="str">
        <f t="shared" si="83"/>
        <v>KER06</v>
      </c>
      <c r="Y18" s="211">
        <v>2</v>
      </c>
      <c r="Z18" s="211">
        <v>1</v>
      </c>
      <c r="AA18" s="211">
        <v>1</v>
      </c>
      <c r="AB18" s="211">
        <v>2</v>
      </c>
      <c r="AC18" s="211">
        <v>1</v>
      </c>
      <c r="AD18" s="211">
        <v>1</v>
      </c>
      <c r="AE18" s="211">
        <v>2</v>
      </c>
      <c r="AF18" s="211">
        <v>1</v>
      </c>
      <c r="AG18" s="212">
        <v>1</v>
      </c>
      <c r="AH18" s="187"/>
      <c r="AI18" s="210">
        <v>6</v>
      </c>
      <c r="AJ18" s="292" t="str">
        <f t="shared" si="62"/>
        <v>KER06</v>
      </c>
      <c r="AK18" s="211">
        <v>3</v>
      </c>
      <c r="AL18" s="211">
        <v>3</v>
      </c>
      <c r="AM18" s="211">
        <v>140</v>
      </c>
      <c r="AN18" s="213">
        <f t="shared" si="88"/>
        <v>46.666666666666664</v>
      </c>
      <c r="AO18" s="214">
        <f t="shared" si="63"/>
        <v>0.18741633199464525</v>
      </c>
      <c r="AP18" s="293" t="str">
        <f t="shared" si="71"/>
        <v>KER06</v>
      </c>
      <c r="AQ18" s="211">
        <v>1</v>
      </c>
      <c r="AR18" s="211">
        <v>2</v>
      </c>
      <c r="AS18" s="211">
        <v>1</v>
      </c>
      <c r="AT18" s="211">
        <v>3</v>
      </c>
      <c r="AU18" s="211">
        <v>1</v>
      </c>
      <c r="AV18" s="222">
        <v>0.5</v>
      </c>
      <c r="AW18" s="212">
        <v>3</v>
      </c>
      <c r="AX18" s="187"/>
      <c r="AY18" s="210">
        <v>6</v>
      </c>
      <c r="AZ18" s="292" t="str">
        <f t="shared" si="72"/>
        <v>KER06</v>
      </c>
      <c r="BA18" s="211">
        <v>9</v>
      </c>
      <c r="BB18" s="211">
        <v>0</v>
      </c>
      <c r="BC18" s="211">
        <v>1</v>
      </c>
      <c r="BD18" s="211">
        <v>8</v>
      </c>
      <c r="BE18" s="223">
        <f t="shared" si="73"/>
        <v>8</v>
      </c>
      <c r="BF18" s="214">
        <f t="shared" si="64"/>
        <v>0.8888888888888888</v>
      </c>
      <c r="BG18" s="295" t="str">
        <f t="shared" si="65"/>
        <v>KER06</v>
      </c>
      <c r="BH18" s="211">
        <v>1</v>
      </c>
      <c r="BI18" s="211">
        <v>3</v>
      </c>
      <c r="BJ18" s="211">
        <v>3</v>
      </c>
      <c r="BK18" s="211">
        <v>1</v>
      </c>
      <c r="BL18" s="211">
        <v>3</v>
      </c>
      <c r="BM18" s="211">
        <v>1</v>
      </c>
      <c r="BN18" s="211">
        <v>5</v>
      </c>
      <c r="BO18" s="211">
        <v>3</v>
      </c>
      <c r="BP18" s="212">
        <v>1</v>
      </c>
      <c r="BQ18" s="187"/>
      <c r="BR18" s="204">
        <v>6</v>
      </c>
      <c r="BS18" s="215" t="str">
        <f t="shared" si="74"/>
        <v>KER06</v>
      </c>
      <c r="BT18" s="206">
        <v>2</v>
      </c>
      <c r="BU18" s="258"/>
      <c r="BV18" s="206">
        <v>0</v>
      </c>
      <c r="BW18" s="206" t="s">
        <v>151</v>
      </c>
      <c r="BX18" s="215" t="s">
        <v>151</v>
      </c>
      <c r="BY18" s="207" t="s">
        <v>151</v>
      </c>
      <c r="BZ18" s="215" t="str">
        <f t="shared" si="66"/>
        <v>KER06</v>
      </c>
      <c r="CA18" s="206" t="s">
        <v>151</v>
      </c>
      <c r="CB18" s="206" t="s">
        <v>151</v>
      </c>
      <c r="CC18" s="206" t="s">
        <v>151</v>
      </c>
      <c r="CD18" s="206" t="s">
        <v>151</v>
      </c>
      <c r="CE18" s="206" t="s">
        <v>151</v>
      </c>
      <c r="CF18" s="216" t="s">
        <v>151</v>
      </c>
      <c r="CG18" s="194"/>
      <c r="CH18" s="204">
        <v>6</v>
      </c>
      <c r="CI18" s="206" t="str">
        <f t="shared" si="75"/>
        <v>KER06</v>
      </c>
      <c r="CJ18" s="206">
        <v>3</v>
      </c>
      <c r="CK18" s="206">
        <v>1</v>
      </c>
      <c r="CL18" s="297" t="str">
        <f t="shared" si="76"/>
        <v>KER06</v>
      </c>
      <c r="CM18" s="206">
        <v>2000</v>
      </c>
      <c r="CN18" s="206">
        <v>500</v>
      </c>
      <c r="CO18" s="206">
        <v>200</v>
      </c>
      <c r="CP18" s="209">
        <f t="shared" si="67"/>
        <v>0.8032128514056225</v>
      </c>
      <c r="CQ18" s="195"/>
      <c r="CR18" s="204">
        <v>6</v>
      </c>
      <c r="CS18" s="205" t="str">
        <f t="shared" si="84"/>
        <v>KER06</v>
      </c>
      <c r="CT18" s="217">
        <v>3</v>
      </c>
      <c r="CU18" s="217">
        <v>3</v>
      </c>
      <c r="CV18" s="217">
        <v>3</v>
      </c>
      <c r="CW18" s="217">
        <v>3</v>
      </c>
      <c r="CX18" s="217">
        <v>3</v>
      </c>
      <c r="CY18" s="217">
        <v>3</v>
      </c>
      <c r="CZ18" s="217">
        <v>3</v>
      </c>
      <c r="DA18" s="217">
        <v>1</v>
      </c>
      <c r="DB18" s="217">
        <v>3</v>
      </c>
      <c r="DC18" s="218">
        <v>3</v>
      </c>
      <c r="DD18" s="187"/>
      <c r="DE18" s="204">
        <v>6</v>
      </c>
      <c r="DF18" s="205" t="str">
        <f t="shared" si="77"/>
        <v>KER06</v>
      </c>
      <c r="DG18" s="206">
        <v>2</v>
      </c>
      <c r="DH18" s="206">
        <v>2</v>
      </c>
      <c r="DI18" s="206"/>
      <c r="DJ18" s="206"/>
      <c r="DK18" s="206"/>
      <c r="DL18" s="205" t="str">
        <f t="shared" si="68"/>
        <v>KER06</v>
      </c>
      <c r="DM18" s="206">
        <v>150</v>
      </c>
      <c r="DN18" s="219">
        <f>DM18/D18</f>
        <v>0.6024096385542169</v>
      </c>
      <c r="DO18" s="206"/>
      <c r="DP18" s="206"/>
      <c r="DQ18" s="221"/>
      <c r="DR18" s="216"/>
      <c r="DS18" s="187"/>
      <c r="DT18" s="204">
        <v>6</v>
      </c>
      <c r="DU18" s="179" t="str">
        <f t="shared" si="85"/>
        <v>KER06</v>
      </c>
      <c r="DV18" s="211">
        <v>0</v>
      </c>
      <c r="DW18" s="211">
        <v>0</v>
      </c>
      <c r="DX18" s="211">
        <v>0</v>
      </c>
      <c r="DY18" s="187"/>
      <c r="DZ18" s="204">
        <v>6</v>
      </c>
      <c r="EA18" s="205" t="str">
        <f t="shared" si="78"/>
        <v>KER06</v>
      </c>
      <c r="EB18" s="206">
        <v>161.85</v>
      </c>
      <c r="EC18" s="206">
        <v>161.85</v>
      </c>
      <c r="ED18" s="219">
        <f t="shared" si="86"/>
        <v>1</v>
      </c>
      <c r="EE18" s="206">
        <v>161.85</v>
      </c>
      <c r="EF18" s="219">
        <f t="shared" si="87"/>
        <v>1</v>
      </c>
      <c r="EG18" s="206"/>
      <c r="EH18" s="206"/>
      <c r="EI18" s="206"/>
      <c r="EJ18" s="206"/>
      <c r="EK18" s="206"/>
      <c r="EL18" s="206"/>
      <c r="EM18" s="206"/>
      <c r="EN18" s="206"/>
      <c r="EO18" s="206"/>
      <c r="EP18" s="221">
        <v>76.576</v>
      </c>
      <c r="EQ18" s="271">
        <v>0</v>
      </c>
      <c r="ER18" s="272">
        <f t="shared" si="79"/>
        <v>0</v>
      </c>
      <c r="ES18" s="200"/>
      <c r="ET18" s="180" t="str">
        <f t="shared" si="89"/>
        <v>KER06</v>
      </c>
      <c r="EU18" s="206">
        <v>70</v>
      </c>
      <c r="EV18" s="206">
        <v>799.5</v>
      </c>
      <c r="EW18" s="206">
        <v>1</v>
      </c>
      <c r="EX18" s="206">
        <v>799.5</v>
      </c>
      <c r="EY18" s="206">
        <v>249</v>
      </c>
      <c r="EZ18" s="206">
        <v>1187</v>
      </c>
      <c r="FA18" s="201">
        <f t="shared" si="80"/>
        <v>4.767068273092369</v>
      </c>
      <c r="FB18" s="206"/>
      <c r="FC18" s="206"/>
      <c r="FD18" s="204">
        <v>6</v>
      </c>
      <c r="FE18" s="179" t="str">
        <f t="shared" si="81"/>
        <v>KER06</v>
      </c>
      <c r="FF18" s="206">
        <v>1</v>
      </c>
      <c r="FG18" s="221"/>
      <c r="FH18" s="221"/>
      <c r="FI18" s="221"/>
      <c r="FJ18" s="216">
        <v>4</v>
      </c>
    </row>
    <row r="19" spans="1:166" s="203" customFormat="1" ht="22.5" customHeight="1" thickBot="1">
      <c r="A19" s="204">
        <v>7</v>
      </c>
      <c r="B19" s="205" t="s">
        <v>182</v>
      </c>
      <c r="C19" s="206">
        <v>66</v>
      </c>
      <c r="D19" s="206">
        <v>73</v>
      </c>
      <c r="E19" s="311">
        <v>10</v>
      </c>
      <c r="F19" s="312">
        <f t="shared" si="69"/>
        <v>0.136986301369863</v>
      </c>
      <c r="G19" s="206">
        <v>10</v>
      </c>
      <c r="H19" s="206">
        <v>32</v>
      </c>
      <c r="I19" s="206">
        <v>10</v>
      </c>
      <c r="J19" s="207">
        <f t="shared" si="57"/>
        <v>1</v>
      </c>
      <c r="K19" s="206">
        <v>3</v>
      </c>
      <c r="L19" s="207">
        <f t="shared" si="70"/>
        <v>1</v>
      </c>
      <c r="M19" s="206">
        <v>3</v>
      </c>
      <c r="N19" s="207">
        <f t="shared" si="58"/>
        <v>0.3</v>
      </c>
      <c r="O19" s="208">
        <v>0.01</v>
      </c>
      <c r="P19" s="207">
        <f t="shared" si="82"/>
        <v>0.0033333333333333335</v>
      </c>
      <c r="Q19" s="206">
        <v>1</v>
      </c>
      <c r="R19" s="207">
        <f t="shared" si="59"/>
        <v>0.1</v>
      </c>
      <c r="S19" s="206">
        <v>3</v>
      </c>
      <c r="T19" s="207">
        <f t="shared" si="60"/>
        <v>0.3</v>
      </c>
      <c r="U19" s="206">
        <v>4</v>
      </c>
      <c r="V19" s="209">
        <f t="shared" si="61"/>
        <v>0.4</v>
      </c>
      <c r="W19" s="210">
        <v>7</v>
      </c>
      <c r="X19" s="292" t="str">
        <f t="shared" si="83"/>
        <v>KER07</v>
      </c>
      <c r="Y19" s="211">
        <v>2</v>
      </c>
      <c r="Z19" s="211">
        <v>1</v>
      </c>
      <c r="AA19" s="211">
        <v>1</v>
      </c>
      <c r="AB19" s="211">
        <v>2</v>
      </c>
      <c r="AC19" s="211">
        <v>1</v>
      </c>
      <c r="AD19" s="211">
        <v>1</v>
      </c>
      <c r="AE19" s="211">
        <v>2</v>
      </c>
      <c r="AF19" s="211">
        <v>1</v>
      </c>
      <c r="AG19" s="212">
        <v>1</v>
      </c>
      <c r="AH19" s="187"/>
      <c r="AI19" s="210">
        <v>7</v>
      </c>
      <c r="AJ19" s="292" t="str">
        <f t="shared" si="62"/>
        <v>KER07</v>
      </c>
      <c r="AK19" s="211">
        <v>3</v>
      </c>
      <c r="AL19" s="211">
        <v>2</v>
      </c>
      <c r="AM19" s="211">
        <v>141</v>
      </c>
      <c r="AN19" s="213">
        <f t="shared" si="88"/>
        <v>70.5</v>
      </c>
      <c r="AO19" s="214">
        <f t="shared" si="63"/>
        <v>0.9657534246575342</v>
      </c>
      <c r="AP19" s="293" t="str">
        <f t="shared" si="71"/>
        <v>KER07</v>
      </c>
      <c r="AQ19" s="211">
        <v>1</v>
      </c>
      <c r="AR19" s="211">
        <v>2</v>
      </c>
      <c r="AS19" s="211">
        <v>1</v>
      </c>
      <c r="AT19" s="211">
        <v>3</v>
      </c>
      <c r="AU19" s="211">
        <v>1</v>
      </c>
      <c r="AV19" s="222">
        <v>0.5</v>
      </c>
      <c r="AW19" s="212">
        <v>3</v>
      </c>
      <c r="AX19" s="187"/>
      <c r="AY19" s="210">
        <v>7</v>
      </c>
      <c r="AZ19" s="292" t="str">
        <f t="shared" si="72"/>
        <v>KER07</v>
      </c>
      <c r="BA19" s="211">
        <v>9</v>
      </c>
      <c r="BB19" s="211">
        <v>1</v>
      </c>
      <c r="BC19" s="211">
        <v>1</v>
      </c>
      <c r="BD19" s="211">
        <v>10</v>
      </c>
      <c r="BE19" s="223">
        <f t="shared" si="73"/>
        <v>10</v>
      </c>
      <c r="BF19" s="214">
        <f t="shared" si="64"/>
        <v>1.1111111111111112</v>
      </c>
      <c r="BG19" s="295" t="str">
        <f t="shared" si="65"/>
        <v>KER07</v>
      </c>
      <c r="BH19" s="211">
        <v>1</v>
      </c>
      <c r="BI19" s="211">
        <v>3</v>
      </c>
      <c r="BJ19" s="211">
        <v>2</v>
      </c>
      <c r="BK19" s="211">
        <v>1</v>
      </c>
      <c r="BL19" s="211"/>
      <c r="BM19" s="211">
        <v>1</v>
      </c>
      <c r="BN19" s="211">
        <v>5</v>
      </c>
      <c r="BO19" s="211"/>
      <c r="BP19" s="212">
        <v>1</v>
      </c>
      <c r="BQ19" s="187"/>
      <c r="BR19" s="204">
        <v>7</v>
      </c>
      <c r="BS19" s="215" t="str">
        <f t="shared" si="74"/>
        <v>KER07</v>
      </c>
      <c r="BT19" s="206">
        <v>2</v>
      </c>
      <c r="BU19" s="258"/>
      <c r="BV19" s="206">
        <v>0</v>
      </c>
      <c r="BW19" s="206" t="s">
        <v>151</v>
      </c>
      <c r="BX19" s="215" t="s">
        <v>151</v>
      </c>
      <c r="BY19" s="207" t="s">
        <v>151</v>
      </c>
      <c r="BZ19" s="215" t="str">
        <f t="shared" si="66"/>
        <v>KER07</v>
      </c>
      <c r="CA19" s="206">
        <v>1</v>
      </c>
      <c r="CB19" s="206" t="s">
        <v>151</v>
      </c>
      <c r="CC19" s="206" t="s">
        <v>151</v>
      </c>
      <c r="CD19" s="206" t="s">
        <v>151</v>
      </c>
      <c r="CE19" s="206" t="s">
        <v>151</v>
      </c>
      <c r="CF19" s="216" t="s">
        <v>151</v>
      </c>
      <c r="CG19" s="194"/>
      <c r="CH19" s="204">
        <v>7</v>
      </c>
      <c r="CI19" s="206" t="str">
        <f t="shared" si="75"/>
        <v>KER07</v>
      </c>
      <c r="CJ19" s="206">
        <v>3</v>
      </c>
      <c r="CK19" s="206">
        <v>1</v>
      </c>
      <c r="CL19" s="297" t="str">
        <f t="shared" si="76"/>
        <v>KER07</v>
      </c>
      <c r="CM19" s="206">
        <v>1000</v>
      </c>
      <c r="CN19" s="206">
        <v>500</v>
      </c>
      <c r="CO19" s="206">
        <v>72</v>
      </c>
      <c r="CP19" s="209">
        <f t="shared" si="67"/>
        <v>0.9863013698630136</v>
      </c>
      <c r="CQ19" s="195"/>
      <c r="CR19" s="204">
        <v>7</v>
      </c>
      <c r="CS19" s="205" t="str">
        <f t="shared" si="84"/>
        <v>KER07</v>
      </c>
      <c r="CT19" s="217">
        <v>3</v>
      </c>
      <c r="CU19" s="217">
        <v>3</v>
      </c>
      <c r="CV19" s="217">
        <v>3</v>
      </c>
      <c r="CW19" s="217">
        <v>3</v>
      </c>
      <c r="CX19" s="217">
        <v>3</v>
      </c>
      <c r="CY19" s="217">
        <v>3</v>
      </c>
      <c r="CZ19" s="217">
        <v>1</v>
      </c>
      <c r="DA19" s="217">
        <v>3</v>
      </c>
      <c r="DB19" s="217">
        <v>3</v>
      </c>
      <c r="DC19" s="218">
        <v>3</v>
      </c>
      <c r="DD19" s="187"/>
      <c r="DE19" s="204">
        <v>7</v>
      </c>
      <c r="DF19" s="205" t="str">
        <f t="shared" si="77"/>
        <v>KER07</v>
      </c>
      <c r="DG19" s="206">
        <v>3</v>
      </c>
      <c r="DH19" s="206">
        <v>1</v>
      </c>
      <c r="DI19" s="206"/>
      <c r="DJ19" s="206"/>
      <c r="DK19" s="206"/>
      <c r="DL19" s="205" t="str">
        <f t="shared" si="68"/>
        <v>KER07</v>
      </c>
      <c r="DM19" s="206"/>
      <c r="DN19" s="219"/>
      <c r="DO19" s="206"/>
      <c r="DP19" s="206"/>
      <c r="DQ19" s="221"/>
      <c r="DR19" s="216"/>
      <c r="DS19" s="187"/>
      <c r="DT19" s="204">
        <v>7</v>
      </c>
      <c r="DU19" s="179" t="str">
        <f t="shared" si="85"/>
        <v>KER07</v>
      </c>
      <c r="DV19" s="211">
        <v>1</v>
      </c>
      <c r="DW19" s="211">
        <v>1</v>
      </c>
      <c r="DX19" s="211">
        <v>1</v>
      </c>
      <c r="DY19" s="187"/>
      <c r="DZ19" s="204">
        <v>7</v>
      </c>
      <c r="EA19" s="205" t="str">
        <f t="shared" si="78"/>
        <v>KER07</v>
      </c>
      <c r="EB19" s="206">
        <v>57.9</v>
      </c>
      <c r="EC19" s="206">
        <v>64.05</v>
      </c>
      <c r="ED19" s="219">
        <f t="shared" si="86"/>
        <v>1.1062176165803108</v>
      </c>
      <c r="EE19" s="206">
        <v>64.05</v>
      </c>
      <c r="EF19" s="219">
        <f t="shared" si="87"/>
        <v>1.1062176165803108</v>
      </c>
      <c r="EG19" s="206"/>
      <c r="EH19" s="206"/>
      <c r="EI19" s="206"/>
      <c r="EJ19" s="206"/>
      <c r="EK19" s="206"/>
      <c r="EL19" s="206"/>
      <c r="EM19" s="206"/>
      <c r="EN19" s="206"/>
      <c r="EO19" s="206"/>
      <c r="EP19" s="221">
        <v>22.881</v>
      </c>
      <c r="EQ19" s="271">
        <v>0</v>
      </c>
      <c r="ER19" s="272">
        <f t="shared" si="79"/>
        <v>0</v>
      </c>
      <c r="ES19" s="200"/>
      <c r="ET19" s="180" t="str">
        <f t="shared" si="89"/>
        <v>KER07</v>
      </c>
      <c r="EU19" s="206">
        <v>66</v>
      </c>
      <c r="EV19" s="206">
        <v>400</v>
      </c>
      <c r="EW19" s="206">
        <v>1</v>
      </c>
      <c r="EX19" s="206">
        <v>400</v>
      </c>
      <c r="EY19" s="206">
        <v>73</v>
      </c>
      <c r="EZ19" s="206">
        <v>268.26</v>
      </c>
      <c r="FA19" s="201">
        <f t="shared" si="80"/>
        <v>3.674794520547945</v>
      </c>
      <c r="FB19" s="206"/>
      <c r="FC19" s="206"/>
      <c r="FD19" s="204">
        <v>7</v>
      </c>
      <c r="FE19" s="179" t="str">
        <f t="shared" si="81"/>
        <v>KER07</v>
      </c>
      <c r="FF19" s="206">
        <v>1</v>
      </c>
      <c r="FG19" s="221"/>
      <c r="FH19" s="221"/>
      <c r="FI19" s="221"/>
      <c r="FJ19" s="216">
        <v>2</v>
      </c>
    </row>
    <row r="20" spans="1:166" s="203" customFormat="1" ht="22.5" customHeight="1" thickBot="1">
      <c r="A20" s="204">
        <v>8</v>
      </c>
      <c r="B20" s="205" t="s">
        <v>183</v>
      </c>
      <c r="C20" s="206">
        <v>43</v>
      </c>
      <c r="D20" s="206">
        <v>90</v>
      </c>
      <c r="E20" s="313">
        <v>10</v>
      </c>
      <c r="F20" s="318">
        <f t="shared" si="69"/>
        <v>0.1111111111111111</v>
      </c>
      <c r="G20" s="206">
        <v>11</v>
      </c>
      <c r="H20" s="206">
        <v>34</v>
      </c>
      <c r="I20" s="206">
        <v>9</v>
      </c>
      <c r="J20" s="207">
        <f t="shared" si="57"/>
        <v>0.8181818181818182</v>
      </c>
      <c r="K20" s="206">
        <v>3</v>
      </c>
      <c r="L20" s="207">
        <f t="shared" si="70"/>
        <v>1</v>
      </c>
      <c r="M20" s="206">
        <v>5</v>
      </c>
      <c r="N20" s="207">
        <f t="shared" si="58"/>
        <v>0.45454545454545453</v>
      </c>
      <c r="O20" s="208">
        <v>1</v>
      </c>
      <c r="P20" s="207">
        <f t="shared" si="82"/>
        <v>0.3333333333333333</v>
      </c>
      <c r="Q20" s="206">
        <v>3</v>
      </c>
      <c r="R20" s="207">
        <f t="shared" si="59"/>
        <v>0.2727272727272727</v>
      </c>
      <c r="S20" s="206">
        <v>3</v>
      </c>
      <c r="T20" s="207">
        <f t="shared" si="60"/>
        <v>0.2727272727272727</v>
      </c>
      <c r="U20" s="206">
        <v>2</v>
      </c>
      <c r="V20" s="209">
        <f t="shared" si="61"/>
        <v>0.18181818181818182</v>
      </c>
      <c r="W20" s="210">
        <v>8</v>
      </c>
      <c r="X20" s="292" t="str">
        <f t="shared" si="83"/>
        <v>KER08</v>
      </c>
      <c r="Y20" s="211">
        <v>2</v>
      </c>
      <c r="Z20" s="211">
        <v>1</v>
      </c>
      <c r="AA20" s="211">
        <v>1</v>
      </c>
      <c r="AB20" s="211">
        <v>1</v>
      </c>
      <c r="AC20" s="211">
        <v>1</v>
      </c>
      <c r="AD20" s="211">
        <v>1</v>
      </c>
      <c r="AE20" s="211">
        <v>1</v>
      </c>
      <c r="AF20" s="211">
        <v>1</v>
      </c>
      <c r="AG20" s="212">
        <v>1</v>
      </c>
      <c r="AH20" s="187"/>
      <c r="AI20" s="210">
        <v>8</v>
      </c>
      <c r="AJ20" s="292" t="str">
        <f t="shared" si="62"/>
        <v>KER08</v>
      </c>
      <c r="AK20" s="211">
        <v>2</v>
      </c>
      <c r="AL20" s="211"/>
      <c r="AM20" s="211"/>
      <c r="AN20" s="213"/>
      <c r="AO20" s="214"/>
      <c r="AP20" s="293" t="str">
        <f t="shared" si="71"/>
        <v>KER08</v>
      </c>
      <c r="AQ20" s="211">
        <v>1</v>
      </c>
      <c r="AR20" s="211">
        <v>2</v>
      </c>
      <c r="AS20" s="211">
        <v>1</v>
      </c>
      <c r="AT20" s="211">
        <v>1</v>
      </c>
      <c r="AU20" s="211">
        <v>1</v>
      </c>
      <c r="AV20" s="222">
        <v>0.5</v>
      </c>
      <c r="AW20" s="212"/>
      <c r="AX20" s="187"/>
      <c r="AY20" s="210">
        <v>8</v>
      </c>
      <c r="AZ20" s="292" t="str">
        <f t="shared" si="72"/>
        <v>KER08</v>
      </c>
      <c r="BA20" s="211">
        <v>9</v>
      </c>
      <c r="BB20" s="211">
        <v>0</v>
      </c>
      <c r="BC20" s="211">
        <v>4</v>
      </c>
      <c r="BD20" s="211">
        <v>44</v>
      </c>
      <c r="BE20" s="223">
        <f t="shared" si="73"/>
        <v>11</v>
      </c>
      <c r="BF20" s="214">
        <f t="shared" si="64"/>
        <v>1.2222222222222223</v>
      </c>
      <c r="BG20" s="295" t="str">
        <f t="shared" si="65"/>
        <v>KER08</v>
      </c>
      <c r="BH20" s="211">
        <v>1</v>
      </c>
      <c r="BI20" s="211">
        <v>1</v>
      </c>
      <c r="BJ20" s="211">
        <v>2</v>
      </c>
      <c r="BK20" s="211">
        <v>1</v>
      </c>
      <c r="BL20" s="211">
        <v>3</v>
      </c>
      <c r="BM20" s="211">
        <v>1</v>
      </c>
      <c r="BN20" s="211">
        <v>11</v>
      </c>
      <c r="BO20" s="211">
        <v>3</v>
      </c>
      <c r="BP20" s="212">
        <v>3</v>
      </c>
      <c r="BQ20" s="187"/>
      <c r="BR20" s="204">
        <v>8</v>
      </c>
      <c r="BS20" s="215" t="str">
        <f t="shared" si="74"/>
        <v>KER08</v>
      </c>
      <c r="BT20" s="206">
        <v>2</v>
      </c>
      <c r="BU20" s="258"/>
      <c r="BV20" s="206">
        <v>0</v>
      </c>
      <c r="BW20" s="206" t="s">
        <v>151</v>
      </c>
      <c r="BX20" s="215" t="s">
        <v>151</v>
      </c>
      <c r="BY20" s="207" t="s">
        <v>151</v>
      </c>
      <c r="BZ20" s="215" t="str">
        <f t="shared" si="66"/>
        <v>KER08</v>
      </c>
      <c r="CA20" s="206">
        <v>2</v>
      </c>
      <c r="CB20" s="206" t="s">
        <v>151</v>
      </c>
      <c r="CC20" s="206" t="s">
        <v>151</v>
      </c>
      <c r="CD20" s="206" t="s">
        <v>151</v>
      </c>
      <c r="CE20" s="206" t="s">
        <v>151</v>
      </c>
      <c r="CF20" s="216" t="s">
        <v>151</v>
      </c>
      <c r="CG20" s="194"/>
      <c r="CH20" s="204">
        <v>8</v>
      </c>
      <c r="CI20" s="206" t="str">
        <f t="shared" si="75"/>
        <v>KER08</v>
      </c>
      <c r="CJ20" s="206">
        <v>3</v>
      </c>
      <c r="CK20" s="206">
        <v>1</v>
      </c>
      <c r="CL20" s="297" t="str">
        <f t="shared" si="76"/>
        <v>KER08</v>
      </c>
      <c r="CM20" s="206">
        <v>2000</v>
      </c>
      <c r="CN20" s="206">
        <v>500</v>
      </c>
      <c r="CO20" s="206">
        <v>92</v>
      </c>
      <c r="CP20" s="209">
        <f t="shared" si="67"/>
        <v>1.0222222222222221</v>
      </c>
      <c r="CQ20" s="195"/>
      <c r="CR20" s="204">
        <v>8</v>
      </c>
      <c r="CS20" s="205" t="str">
        <f t="shared" si="84"/>
        <v>KER08</v>
      </c>
      <c r="CT20" s="217">
        <v>3</v>
      </c>
      <c r="CU20" s="217">
        <v>3</v>
      </c>
      <c r="CV20" s="217">
        <v>3</v>
      </c>
      <c r="CW20" s="217">
        <v>3</v>
      </c>
      <c r="CX20" s="217">
        <v>3</v>
      </c>
      <c r="CY20" s="217">
        <v>3</v>
      </c>
      <c r="CZ20" s="217">
        <v>1</v>
      </c>
      <c r="DA20" s="217">
        <v>3</v>
      </c>
      <c r="DB20" s="217">
        <v>3</v>
      </c>
      <c r="DC20" s="218">
        <v>3</v>
      </c>
      <c r="DD20" s="187"/>
      <c r="DE20" s="204">
        <v>8</v>
      </c>
      <c r="DF20" s="205" t="str">
        <f t="shared" si="77"/>
        <v>KER08</v>
      </c>
      <c r="DG20" s="206">
        <v>1</v>
      </c>
      <c r="DH20" s="206">
        <v>2</v>
      </c>
      <c r="DI20" s="206"/>
      <c r="DJ20" s="206"/>
      <c r="DK20" s="206"/>
      <c r="DL20" s="205" t="str">
        <f t="shared" si="68"/>
        <v>KER08</v>
      </c>
      <c r="DM20" s="206"/>
      <c r="DN20" s="219"/>
      <c r="DO20" s="206"/>
      <c r="DP20" s="206"/>
      <c r="DQ20" s="221"/>
      <c r="DR20" s="216"/>
      <c r="DS20" s="187"/>
      <c r="DT20" s="204">
        <v>8</v>
      </c>
      <c r="DU20" s="179" t="str">
        <f t="shared" si="85"/>
        <v>KER08</v>
      </c>
      <c r="DV20" s="211">
        <v>1</v>
      </c>
      <c r="DW20" s="211">
        <v>3</v>
      </c>
      <c r="DX20" s="211">
        <v>3</v>
      </c>
      <c r="DY20" s="187"/>
      <c r="DZ20" s="204">
        <v>8</v>
      </c>
      <c r="EA20" s="205" t="str">
        <f t="shared" si="78"/>
        <v>KER08</v>
      </c>
      <c r="EB20" s="206">
        <v>65</v>
      </c>
      <c r="EC20" s="206">
        <v>68.5</v>
      </c>
      <c r="ED20" s="219">
        <f t="shared" si="86"/>
        <v>1.0538461538461539</v>
      </c>
      <c r="EE20" s="206">
        <v>62.9</v>
      </c>
      <c r="EF20" s="219">
        <f t="shared" si="87"/>
        <v>0.9676923076923076</v>
      </c>
      <c r="EG20" s="206"/>
      <c r="EH20" s="206"/>
      <c r="EI20" s="206"/>
      <c r="EJ20" s="206"/>
      <c r="EK20" s="206"/>
      <c r="EL20" s="206"/>
      <c r="EM20" s="206"/>
      <c r="EN20" s="206"/>
      <c r="EO20" s="206"/>
      <c r="EP20" s="221">
        <v>18.494</v>
      </c>
      <c r="EQ20" s="271">
        <v>0</v>
      </c>
      <c r="ER20" s="272">
        <f t="shared" si="79"/>
        <v>0</v>
      </c>
      <c r="ES20" s="200"/>
      <c r="ET20" s="180" t="str">
        <f t="shared" si="89"/>
        <v>KER08</v>
      </c>
      <c r="EU20" s="206">
        <v>43</v>
      </c>
      <c r="EV20" s="206">
        <v>250</v>
      </c>
      <c r="EW20" s="206">
        <v>1</v>
      </c>
      <c r="EX20" s="206">
        <v>250</v>
      </c>
      <c r="EY20" s="206">
        <v>90</v>
      </c>
      <c r="EZ20" s="206">
        <v>157.96</v>
      </c>
      <c r="FA20" s="201">
        <f t="shared" si="80"/>
        <v>1.7551111111111113</v>
      </c>
      <c r="FB20" s="206"/>
      <c r="FC20" s="206"/>
      <c r="FD20" s="204">
        <v>8</v>
      </c>
      <c r="FE20" s="179" t="str">
        <f t="shared" si="81"/>
        <v>KER08</v>
      </c>
      <c r="FF20" s="206">
        <v>0</v>
      </c>
      <c r="FG20" s="221"/>
      <c r="FH20" s="221"/>
      <c r="FI20" s="221"/>
      <c r="FJ20" s="216">
        <v>0</v>
      </c>
    </row>
    <row r="21" spans="1:166" s="203" customFormat="1" ht="22.5" customHeight="1" thickBot="1">
      <c r="A21" s="204">
        <v>9</v>
      </c>
      <c r="B21" s="205" t="s">
        <v>184</v>
      </c>
      <c r="C21" s="206">
        <v>42</v>
      </c>
      <c r="D21" s="206">
        <v>344</v>
      </c>
      <c r="E21" s="316">
        <v>10</v>
      </c>
      <c r="F21" s="318">
        <f t="shared" si="69"/>
        <v>0.029069767441860465</v>
      </c>
      <c r="G21" s="206">
        <v>11</v>
      </c>
      <c r="H21" s="206">
        <v>43</v>
      </c>
      <c r="I21" s="206">
        <v>3</v>
      </c>
      <c r="J21" s="207">
        <f t="shared" si="57"/>
        <v>0.2727272727272727</v>
      </c>
      <c r="K21" s="206">
        <v>1</v>
      </c>
      <c r="L21" s="207">
        <f t="shared" si="70"/>
        <v>0.3333333333333333</v>
      </c>
      <c r="M21" s="206">
        <v>1</v>
      </c>
      <c r="N21" s="207">
        <f t="shared" si="58"/>
        <v>0.09090909090909091</v>
      </c>
      <c r="O21" s="208">
        <v>0</v>
      </c>
      <c r="P21" s="207">
        <f t="shared" si="82"/>
        <v>0</v>
      </c>
      <c r="Q21" s="206">
        <v>0</v>
      </c>
      <c r="R21" s="207">
        <f t="shared" si="59"/>
        <v>0</v>
      </c>
      <c r="S21" s="206">
        <v>4</v>
      </c>
      <c r="T21" s="207">
        <f t="shared" si="60"/>
        <v>0.36363636363636365</v>
      </c>
      <c r="U21" s="206">
        <v>2</v>
      </c>
      <c r="V21" s="209">
        <f t="shared" si="61"/>
        <v>0.18181818181818182</v>
      </c>
      <c r="W21" s="210">
        <v>9</v>
      </c>
      <c r="X21" s="292" t="str">
        <f t="shared" si="83"/>
        <v>KER09</v>
      </c>
      <c r="Y21" s="211">
        <v>2</v>
      </c>
      <c r="Z21" s="211">
        <v>1</v>
      </c>
      <c r="AA21" s="211">
        <v>1</v>
      </c>
      <c r="AB21" s="211">
        <v>1</v>
      </c>
      <c r="AC21" s="211">
        <v>1</v>
      </c>
      <c r="AD21" s="211">
        <v>1</v>
      </c>
      <c r="AE21" s="211">
        <v>1</v>
      </c>
      <c r="AF21" s="211">
        <v>1</v>
      </c>
      <c r="AG21" s="212">
        <v>1</v>
      </c>
      <c r="AH21" s="187"/>
      <c r="AI21" s="210">
        <v>9</v>
      </c>
      <c r="AJ21" s="292" t="str">
        <f t="shared" si="62"/>
        <v>KER09</v>
      </c>
      <c r="AK21" s="211">
        <v>3</v>
      </c>
      <c r="AL21" s="211">
        <v>4</v>
      </c>
      <c r="AM21" s="211"/>
      <c r="AN21" s="213"/>
      <c r="AO21" s="214"/>
      <c r="AP21" s="293" t="str">
        <f t="shared" si="71"/>
        <v>KER09</v>
      </c>
      <c r="AQ21" s="211">
        <v>1</v>
      </c>
      <c r="AR21" s="211">
        <v>3</v>
      </c>
      <c r="AS21" s="211">
        <v>1</v>
      </c>
      <c r="AT21" s="211">
        <v>1</v>
      </c>
      <c r="AU21" s="211">
        <v>1</v>
      </c>
      <c r="AV21" s="222">
        <v>0.15</v>
      </c>
      <c r="AW21" s="212">
        <v>1</v>
      </c>
      <c r="AX21" s="187"/>
      <c r="AY21" s="210">
        <v>9</v>
      </c>
      <c r="AZ21" s="292" t="str">
        <f t="shared" si="72"/>
        <v>KER09</v>
      </c>
      <c r="BA21" s="211">
        <v>9</v>
      </c>
      <c r="BB21" s="211">
        <v>0</v>
      </c>
      <c r="BC21" s="211">
        <v>2</v>
      </c>
      <c r="BD21" s="211">
        <v>20</v>
      </c>
      <c r="BE21" s="223">
        <f t="shared" si="73"/>
        <v>10</v>
      </c>
      <c r="BF21" s="214">
        <f t="shared" si="64"/>
        <v>1.1111111111111112</v>
      </c>
      <c r="BG21" s="295" t="str">
        <f t="shared" si="65"/>
        <v>KER09</v>
      </c>
      <c r="BH21" s="211">
        <v>1</v>
      </c>
      <c r="BI21" s="211">
        <v>3</v>
      </c>
      <c r="BJ21" s="211">
        <v>2</v>
      </c>
      <c r="BK21" s="211">
        <v>1</v>
      </c>
      <c r="BL21" s="211">
        <v>1</v>
      </c>
      <c r="BM21" s="211">
        <v>1</v>
      </c>
      <c r="BN21" s="211">
        <v>7</v>
      </c>
      <c r="BO21" s="211">
        <v>2</v>
      </c>
      <c r="BP21" s="212">
        <v>1</v>
      </c>
      <c r="BQ21" s="187"/>
      <c r="BR21" s="204">
        <v>9</v>
      </c>
      <c r="BS21" s="215" t="str">
        <f t="shared" si="74"/>
        <v>KER09</v>
      </c>
      <c r="BT21" s="206">
        <v>2</v>
      </c>
      <c r="BU21" s="258"/>
      <c r="BV21" s="206">
        <v>0</v>
      </c>
      <c r="BW21" s="206" t="s">
        <v>151</v>
      </c>
      <c r="BX21" s="215" t="s">
        <v>151</v>
      </c>
      <c r="BY21" s="207" t="s">
        <v>151</v>
      </c>
      <c r="BZ21" s="215" t="str">
        <f t="shared" si="66"/>
        <v>KER09</v>
      </c>
      <c r="CA21" s="206">
        <v>1</v>
      </c>
      <c r="CB21" s="206" t="s">
        <v>151</v>
      </c>
      <c r="CC21" s="206" t="s">
        <v>151</v>
      </c>
      <c r="CD21" s="206" t="s">
        <v>151</v>
      </c>
      <c r="CE21" s="206" t="s">
        <v>151</v>
      </c>
      <c r="CF21" s="216" t="s">
        <v>151</v>
      </c>
      <c r="CG21" s="194"/>
      <c r="CH21" s="204">
        <v>9</v>
      </c>
      <c r="CI21" s="206" t="str">
        <f t="shared" si="75"/>
        <v>KER09</v>
      </c>
      <c r="CJ21" s="206">
        <v>3</v>
      </c>
      <c r="CK21" s="206">
        <v>1</v>
      </c>
      <c r="CL21" s="297" t="str">
        <f t="shared" si="76"/>
        <v>KER09</v>
      </c>
      <c r="CM21" s="206">
        <v>1000</v>
      </c>
      <c r="CN21" s="206">
        <v>500</v>
      </c>
      <c r="CO21" s="206">
        <v>344</v>
      </c>
      <c r="CP21" s="209">
        <f t="shared" si="67"/>
        <v>1</v>
      </c>
      <c r="CQ21" s="195"/>
      <c r="CR21" s="204">
        <v>9</v>
      </c>
      <c r="CS21" s="205" t="str">
        <f t="shared" si="84"/>
        <v>KER09</v>
      </c>
      <c r="CT21" s="217">
        <v>3</v>
      </c>
      <c r="CU21" s="217">
        <v>3</v>
      </c>
      <c r="CV21" s="217">
        <v>1</v>
      </c>
      <c r="CW21" s="217">
        <v>1</v>
      </c>
      <c r="CX21" s="217">
        <v>1</v>
      </c>
      <c r="CY21" s="217">
        <v>1</v>
      </c>
      <c r="CZ21" s="217">
        <v>1</v>
      </c>
      <c r="DA21" s="217">
        <v>3</v>
      </c>
      <c r="DB21" s="217">
        <v>3</v>
      </c>
      <c r="DC21" s="218">
        <v>3</v>
      </c>
      <c r="DD21" s="187"/>
      <c r="DE21" s="204">
        <v>9</v>
      </c>
      <c r="DF21" s="205" t="str">
        <f t="shared" si="77"/>
        <v>KER09</v>
      </c>
      <c r="DG21" s="206">
        <v>1</v>
      </c>
      <c r="DH21" s="206">
        <v>1</v>
      </c>
      <c r="DI21" s="206"/>
      <c r="DJ21" s="206"/>
      <c r="DK21" s="206"/>
      <c r="DL21" s="205" t="str">
        <f t="shared" si="68"/>
        <v>KER09</v>
      </c>
      <c r="DM21" s="206"/>
      <c r="DN21" s="219"/>
      <c r="DO21" s="206"/>
      <c r="DP21" s="206"/>
      <c r="DQ21" s="221"/>
      <c r="DR21" s="216"/>
      <c r="DS21" s="187"/>
      <c r="DT21" s="204">
        <v>9</v>
      </c>
      <c r="DU21" s="179" t="str">
        <f t="shared" si="85"/>
        <v>KER09</v>
      </c>
      <c r="DV21" s="211">
        <v>0</v>
      </c>
      <c r="DW21" s="211">
        <v>0</v>
      </c>
      <c r="DX21" s="211">
        <v>0</v>
      </c>
      <c r="DY21" s="187"/>
      <c r="DZ21" s="204">
        <v>9</v>
      </c>
      <c r="EA21" s="205" t="str">
        <f t="shared" si="78"/>
        <v>KER09</v>
      </c>
      <c r="EB21" s="206">
        <v>207.9</v>
      </c>
      <c r="EC21" s="206">
        <v>207.9</v>
      </c>
      <c r="ED21" s="219">
        <f t="shared" si="86"/>
        <v>1</v>
      </c>
      <c r="EE21" s="206">
        <v>207.9</v>
      </c>
      <c r="EF21" s="219">
        <f t="shared" si="87"/>
        <v>1</v>
      </c>
      <c r="EG21" s="206"/>
      <c r="EH21" s="206"/>
      <c r="EI21" s="206"/>
      <c r="EJ21" s="206"/>
      <c r="EK21" s="206"/>
      <c r="EL21" s="206"/>
      <c r="EM21" s="206"/>
      <c r="EN21" s="206"/>
      <c r="EO21" s="206"/>
      <c r="EP21" s="221">
        <v>73.429</v>
      </c>
      <c r="EQ21" s="271">
        <v>0</v>
      </c>
      <c r="ER21" s="272">
        <f t="shared" si="79"/>
        <v>0</v>
      </c>
      <c r="ES21" s="200"/>
      <c r="ET21" s="180" t="str">
        <f t="shared" si="89"/>
        <v>KER09</v>
      </c>
      <c r="EU21" s="206">
        <v>42</v>
      </c>
      <c r="EV21" s="206">
        <v>1086.5</v>
      </c>
      <c r="EW21" s="206">
        <v>1</v>
      </c>
      <c r="EX21" s="206">
        <v>1086.5</v>
      </c>
      <c r="EY21" s="206">
        <v>344</v>
      </c>
      <c r="EZ21" s="206">
        <v>939.4</v>
      </c>
      <c r="FA21" s="201">
        <f t="shared" si="80"/>
        <v>2.730813953488372</v>
      </c>
      <c r="FB21" s="206"/>
      <c r="FC21" s="206"/>
      <c r="FD21" s="204">
        <v>9</v>
      </c>
      <c r="FE21" s="179" t="str">
        <f t="shared" si="81"/>
        <v>KER09</v>
      </c>
      <c r="FF21" s="206">
        <v>0</v>
      </c>
      <c r="FG21" s="221"/>
      <c r="FH21" s="221"/>
      <c r="FI21" s="221"/>
      <c r="FJ21" s="216">
        <v>0</v>
      </c>
    </row>
    <row r="22" spans="1:166" s="203" customFormat="1" ht="22.5" customHeight="1" thickBot="1">
      <c r="A22" s="204">
        <v>10</v>
      </c>
      <c r="B22" s="205" t="s">
        <v>185</v>
      </c>
      <c r="C22" s="206">
        <v>64</v>
      </c>
      <c r="D22" s="206">
        <v>190</v>
      </c>
      <c r="E22" s="316">
        <v>10</v>
      </c>
      <c r="F22" s="318">
        <f t="shared" si="69"/>
        <v>0.05263157894736842</v>
      </c>
      <c r="G22" s="206">
        <v>11</v>
      </c>
      <c r="H22" s="206">
        <v>33</v>
      </c>
      <c r="I22" s="206">
        <v>6</v>
      </c>
      <c r="J22" s="207">
        <f t="shared" si="57"/>
        <v>0.5454545454545454</v>
      </c>
      <c r="K22" s="206">
        <v>2</v>
      </c>
      <c r="L22" s="207">
        <f t="shared" si="70"/>
        <v>0.6666666666666666</v>
      </c>
      <c r="M22" s="206">
        <v>2</v>
      </c>
      <c r="N22" s="207">
        <f t="shared" si="58"/>
        <v>0.18181818181818182</v>
      </c>
      <c r="O22" s="208">
        <v>1</v>
      </c>
      <c r="P22" s="207">
        <f t="shared" si="82"/>
        <v>0.3333333333333333</v>
      </c>
      <c r="Q22" s="206">
        <v>3</v>
      </c>
      <c r="R22" s="207">
        <f t="shared" si="59"/>
        <v>0.2727272727272727</v>
      </c>
      <c r="S22" s="206">
        <v>7</v>
      </c>
      <c r="T22" s="207">
        <f t="shared" si="60"/>
        <v>0.6363636363636364</v>
      </c>
      <c r="U22" s="206">
        <v>6</v>
      </c>
      <c r="V22" s="209">
        <f t="shared" si="61"/>
        <v>0.5454545454545454</v>
      </c>
      <c r="W22" s="210">
        <v>10</v>
      </c>
      <c r="X22" s="292" t="str">
        <f t="shared" si="83"/>
        <v>KER10</v>
      </c>
      <c r="Y22" s="211">
        <v>2</v>
      </c>
      <c r="Z22" s="211">
        <v>1</v>
      </c>
      <c r="AA22" s="211">
        <v>1</v>
      </c>
      <c r="AB22" s="211">
        <v>2</v>
      </c>
      <c r="AC22" s="211">
        <v>1</v>
      </c>
      <c r="AD22" s="211">
        <v>1</v>
      </c>
      <c r="AE22" s="211">
        <v>2</v>
      </c>
      <c r="AF22" s="211">
        <v>1</v>
      </c>
      <c r="AG22" s="212">
        <v>1</v>
      </c>
      <c r="AH22" s="187"/>
      <c r="AI22" s="210">
        <v>10</v>
      </c>
      <c r="AJ22" s="292" t="str">
        <f t="shared" si="62"/>
        <v>KER10</v>
      </c>
      <c r="AK22" s="211">
        <v>3</v>
      </c>
      <c r="AL22" s="211">
        <v>3</v>
      </c>
      <c r="AM22" s="225"/>
      <c r="AN22" s="213"/>
      <c r="AO22" s="214"/>
      <c r="AP22" s="293" t="str">
        <f t="shared" si="71"/>
        <v>KER10</v>
      </c>
      <c r="AQ22" s="211">
        <v>1</v>
      </c>
      <c r="AR22" s="211">
        <v>2</v>
      </c>
      <c r="AS22" s="211">
        <v>2</v>
      </c>
      <c r="AT22" s="211">
        <v>3</v>
      </c>
      <c r="AU22" s="211">
        <v>1</v>
      </c>
      <c r="AV22" s="222">
        <v>0.5</v>
      </c>
      <c r="AW22" s="212">
        <v>3</v>
      </c>
      <c r="AX22" s="187"/>
      <c r="AY22" s="210">
        <v>10</v>
      </c>
      <c r="AZ22" s="292" t="str">
        <f t="shared" si="72"/>
        <v>KER10</v>
      </c>
      <c r="BA22" s="211">
        <v>9</v>
      </c>
      <c r="BB22" s="211">
        <v>0</v>
      </c>
      <c r="BC22" s="211">
        <v>1</v>
      </c>
      <c r="BD22" s="211"/>
      <c r="BE22" s="223"/>
      <c r="BF22" s="214"/>
      <c r="BG22" s="295" t="str">
        <f t="shared" si="65"/>
        <v>KER10</v>
      </c>
      <c r="BH22" s="211">
        <v>2</v>
      </c>
      <c r="BI22" s="211">
        <v>3</v>
      </c>
      <c r="BJ22" s="211">
        <v>2</v>
      </c>
      <c r="BK22" s="211">
        <v>1</v>
      </c>
      <c r="BL22" s="211">
        <v>3</v>
      </c>
      <c r="BM22" s="211">
        <v>1</v>
      </c>
      <c r="BN22" s="211">
        <v>7</v>
      </c>
      <c r="BO22" s="211">
        <v>3</v>
      </c>
      <c r="BP22" s="212">
        <v>1</v>
      </c>
      <c r="BQ22" s="187"/>
      <c r="BR22" s="204">
        <v>10</v>
      </c>
      <c r="BS22" s="215" t="str">
        <f t="shared" si="74"/>
        <v>KER10</v>
      </c>
      <c r="BT22" s="206">
        <v>2</v>
      </c>
      <c r="BU22" s="258"/>
      <c r="BV22" s="206">
        <v>0</v>
      </c>
      <c r="BW22" s="206" t="s">
        <v>151</v>
      </c>
      <c r="BX22" s="215" t="s">
        <v>151</v>
      </c>
      <c r="BY22" s="207" t="s">
        <v>151</v>
      </c>
      <c r="BZ22" s="215" t="str">
        <f t="shared" si="66"/>
        <v>KER10</v>
      </c>
      <c r="CA22" s="206">
        <v>1</v>
      </c>
      <c r="CB22" s="206" t="s">
        <v>151</v>
      </c>
      <c r="CC22" s="206" t="s">
        <v>151</v>
      </c>
      <c r="CD22" s="206" t="s">
        <v>151</v>
      </c>
      <c r="CE22" s="206" t="s">
        <v>151</v>
      </c>
      <c r="CF22" s="216" t="s">
        <v>151</v>
      </c>
      <c r="CG22" s="194"/>
      <c r="CH22" s="204">
        <v>10</v>
      </c>
      <c r="CI22" s="206" t="str">
        <f t="shared" si="75"/>
        <v>KER10</v>
      </c>
      <c r="CJ22" s="206">
        <v>3</v>
      </c>
      <c r="CK22" s="206">
        <v>1</v>
      </c>
      <c r="CL22" s="297" t="str">
        <f t="shared" si="76"/>
        <v>KER10</v>
      </c>
      <c r="CM22" s="206">
        <v>1000</v>
      </c>
      <c r="CN22" s="206">
        <v>200</v>
      </c>
      <c r="CO22" s="206">
        <v>190</v>
      </c>
      <c r="CP22" s="209">
        <f t="shared" si="67"/>
        <v>1</v>
      </c>
      <c r="CQ22" s="195"/>
      <c r="CR22" s="204">
        <v>10</v>
      </c>
      <c r="CS22" s="205" t="str">
        <f t="shared" si="84"/>
        <v>KER10</v>
      </c>
      <c r="CT22" s="217">
        <v>3</v>
      </c>
      <c r="CU22" s="217">
        <v>3</v>
      </c>
      <c r="CV22" s="217">
        <v>3</v>
      </c>
      <c r="CW22" s="217">
        <v>3</v>
      </c>
      <c r="CX22" s="217">
        <v>3</v>
      </c>
      <c r="CY22" s="217">
        <v>3</v>
      </c>
      <c r="CZ22" s="217">
        <v>3</v>
      </c>
      <c r="DA22" s="217">
        <v>3</v>
      </c>
      <c r="DB22" s="217">
        <v>3</v>
      </c>
      <c r="DC22" s="218">
        <v>3</v>
      </c>
      <c r="DD22" s="187"/>
      <c r="DE22" s="204">
        <v>10</v>
      </c>
      <c r="DF22" s="205" t="str">
        <f t="shared" si="77"/>
        <v>KER10</v>
      </c>
      <c r="DG22" s="206"/>
      <c r="DH22" s="206"/>
      <c r="DI22" s="206"/>
      <c r="DJ22" s="206"/>
      <c r="DK22" s="206"/>
      <c r="DL22" s="205" t="str">
        <f t="shared" si="68"/>
        <v>KER10</v>
      </c>
      <c r="DM22" s="206"/>
      <c r="DN22" s="219"/>
      <c r="DO22" s="206"/>
      <c r="DP22" s="206"/>
      <c r="DQ22" s="221"/>
      <c r="DR22" s="216"/>
      <c r="DS22" s="187"/>
      <c r="DT22" s="204">
        <v>10</v>
      </c>
      <c r="DU22" s="179" t="str">
        <f t="shared" si="85"/>
        <v>KER10</v>
      </c>
      <c r="DV22" s="211">
        <v>1</v>
      </c>
      <c r="DW22" s="211">
        <v>3</v>
      </c>
      <c r="DX22" s="211">
        <v>3</v>
      </c>
      <c r="DY22" s="187"/>
      <c r="DZ22" s="204">
        <v>10</v>
      </c>
      <c r="EA22" s="205" t="str">
        <f t="shared" si="78"/>
        <v>KER10</v>
      </c>
      <c r="EB22" s="206">
        <v>161</v>
      </c>
      <c r="EC22" s="206">
        <v>161</v>
      </c>
      <c r="ED22" s="219">
        <f t="shared" si="86"/>
        <v>1</v>
      </c>
      <c r="EE22" s="206">
        <v>161</v>
      </c>
      <c r="EF22" s="219">
        <f t="shared" si="87"/>
        <v>1</v>
      </c>
      <c r="EG22" s="206"/>
      <c r="EH22" s="206"/>
      <c r="EI22" s="206"/>
      <c r="EJ22" s="206"/>
      <c r="EK22" s="206"/>
      <c r="EL22" s="206"/>
      <c r="EM22" s="206"/>
      <c r="EN22" s="206"/>
      <c r="EO22" s="206"/>
      <c r="EP22" s="221">
        <v>24.211</v>
      </c>
      <c r="EQ22" s="271">
        <v>0</v>
      </c>
      <c r="ER22" s="272">
        <f t="shared" si="79"/>
        <v>0</v>
      </c>
      <c r="ES22" s="200"/>
      <c r="ET22" s="180" t="str">
        <f t="shared" si="89"/>
        <v>KER10</v>
      </c>
      <c r="EU22" s="206">
        <v>64</v>
      </c>
      <c r="EV22" s="206">
        <v>935.5</v>
      </c>
      <c r="EW22" s="206">
        <v>1</v>
      </c>
      <c r="EX22" s="206">
        <v>935.5</v>
      </c>
      <c r="EY22" s="206">
        <v>190</v>
      </c>
      <c r="EZ22" s="206">
        <v>812</v>
      </c>
      <c r="FA22" s="201">
        <f t="shared" si="80"/>
        <v>4.273684210526316</v>
      </c>
      <c r="FB22" s="206"/>
      <c r="FC22" s="206"/>
      <c r="FD22" s="204">
        <v>10</v>
      </c>
      <c r="FE22" s="179" t="str">
        <f t="shared" si="81"/>
        <v>KER10</v>
      </c>
      <c r="FF22" s="206">
        <v>0</v>
      </c>
      <c r="FG22" s="221"/>
      <c r="FH22" s="221"/>
      <c r="FI22" s="221"/>
      <c r="FJ22" s="216">
        <v>0</v>
      </c>
    </row>
    <row r="23" spans="1:166" s="203" customFormat="1" ht="22.5" customHeight="1" thickBot="1">
      <c r="A23" s="204">
        <v>11</v>
      </c>
      <c r="B23" s="205" t="s">
        <v>186</v>
      </c>
      <c r="C23" s="206">
        <v>38</v>
      </c>
      <c r="D23" s="206">
        <v>91</v>
      </c>
      <c r="E23" s="311">
        <v>10</v>
      </c>
      <c r="F23" s="318">
        <f t="shared" si="69"/>
        <v>0.10989010989010989</v>
      </c>
      <c r="G23" s="206">
        <v>11</v>
      </c>
      <c r="H23" s="206">
        <v>33</v>
      </c>
      <c r="I23" s="206">
        <v>2</v>
      </c>
      <c r="J23" s="207">
        <f t="shared" si="57"/>
        <v>0.18181818181818182</v>
      </c>
      <c r="K23" s="206">
        <v>1</v>
      </c>
      <c r="L23" s="207">
        <f t="shared" si="70"/>
        <v>0.3333333333333333</v>
      </c>
      <c r="M23" s="206">
        <v>4</v>
      </c>
      <c r="N23" s="207">
        <f t="shared" si="58"/>
        <v>0.36363636363636365</v>
      </c>
      <c r="O23" s="208">
        <v>0</v>
      </c>
      <c r="P23" s="207">
        <f t="shared" si="82"/>
        <v>0</v>
      </c>
      <c r="Q23" s="206">
        <v>0</v>
      </c>
      <c r="R23" s="207">
        <f t="shared" si="59"/>
        <v>0</v>
      </c>
      <c r="S23" s="206">
        <v>0</v>
      </c>
      <c r="T23" s="207">
        <f t="shared" si="60"/>
        <v>0</v>
      </c>
      <c r="U23" s="206">
        <v>0</v>
      </c>
      <c r="V23" s="209">
        <f t="shared" si="61"/>
        <v>0</v>
      </c>
      <c r="W23" s="210">
        <v>11</v>
      </c>
      <c r="X23" s="292" t="str">
        <f t="shared" si="83"/>
        <v>KER11</v>
      </c>
      <c r="Y23" s="211">
        <v>2</v>
      </c>
      <c r="Z23" s="211">
        <v>2</v>
      </c>
      <c r="AA23" s="211" t="s">
        <v>151</v>
      </c>
      <c r="AB23" s="211" t="s">
        <v>151</v>
      </c>
      <c r="AC23" s="211">
        <v>2</v>
      </c>
      <c r="AD23" s="211" t="s">
        <v>151</v>
      </c>
      <c r="AE23" s="211" t="s">
        <v>151</v>
      </c>
      <c r="AF23" s="211">
        <v>1</v>
      </c>
      <c r="AG23" s="212">
        <v>1</v>
      </c>
      <c r="AH23" s="187"/>
      <c r="AI23" s="210">
        <v>11</v>
      </c>
      <c r="AJ23" s="292" t="str">
        <f t="shared" si="62"/>
        <v>KER11</v>
      </c>
      <c r="AK23" s="211">
        <v>2</v>
      </c>
      <c r="AL23" s="211">
        <v>1</v>
      </c>
      <c r="AM23" s="211">
        <v>91</v>
      </c>
      <c r="AN23" s="213">
        <f t="shared" si="88"/>
        <v>91</v>
      </c>
      <c r="AO23" s="214">
        <f>+AN23/D23</f>
        <v>1</v>
      </c>
      <c r="AP23" s="293" t="str">
        <f t="shared" si="71"/>
        <v>KER11</v>
      </c>
      <c r="AQ23" s="211"/>
      <c r="AR23" s="211"/>
      <c r="AS23" s="211"/>
      <c r="AT23" s="211"/>
      <c r="AU23" s="211"/>
      <c r="AV23" s="211"/>
      <c r="AW23" s="212"/>
      <c r="AX23" s="187"/>
      <c r="AY23" s="210">
        <v>11</v>
      </c>
      <c r="AZ23" s="292" t="str">
        <f t="shared" si="72"/>
        <v>KER11</v>
      </c>
      <c r="BA23" s="211">
        <v>9</v>
      </c>
      <c r="BB23" s="211">
        <v>0</v>
      </c>
      <c r="BC23" s="211">
        <v>0</v>
      </c>
      <c r="BD23" s="211" t="s">
        <v>151</v>
      </c>
      <c r="BE23" s="223" t="s">
        <v>151</v>
      </c>
      <c r="BF23" s="214" t="s">
        <v>151</v>
      </c>
      <c r="BG23" s="295" t="str">
        <f>+AZ23</f>
        <v>KER11</v>
      </c>
      <c r="BH23" s="211">
        <v>2</v>
      </c>
      <c r="BI23" s="211" t="s">
        <v>151</v>
      </c>
      <c r="BJ23" s="211" t="s">
        <v>151</v>
      </c>
      <c r="BK23" s="211" t="s">
        <v>151</v>
      </c>
      <c r="BL23" s="211" t="s">
        <v>151</v>
      </c>
      <c r="BM23" s="211" t="s">
        <v>151</v>
      </c>
      <c r="BN23" s="211" t="s">
        <v>151</v>
      </c>
      <c r="BO23" s="211" t="s">
        <v>151</v>
      </c>
      <c r="BP23" s="212" t="s">
        <v>151</v>
      </c>
      <c r="BQ23" s="187"/>
      <c r="BR23" s="204">
        <v>11</v>
      </c>
      <c r="BS23" s="215" t="str">
        <f t="shared" si="74"/>
        <v>KER11</v>
      </c>
      <c r="BT23" s="206">
        <v>2</v>
      </c>
      <c r="BU23" s="258"/>
      <c r="BV23" s="206">
        <v>0</v>
      </c>
      <c r="BW23" s="206" t="s">
        <v>151</v>
      </c>
      <c r="BX23" s="215" t="s">
        <v>151</v>
      </c>
      <c r="BY23" s="207" t="s">
        <v>151</v>
      </c>
      <c r="BZ23" s="215" t="str">
        <f>+BS23</f>
        <v>KER11</v>
      </c>
      <c r="CA23" s="206">
        <v>1</v>
      </c>
      <c r="CB23" s="206" t="s">
        <v>151</v>
      </c>
      <c r="CC23" s="206" t="s">
        <v>151</v>
      </c>
      <c r="CD23" s="206" t="s">
        <v>151</v>
      </c>
      <c r="CE23" s="206" t="s">
        <v>151</v>
      </c>
      <c r="CF23" s="216" t="s">
        <v>151</v>
      </c>
      <c r="CG23" s="194"/>
      <c r="CH23" s="204">
        <v>11</v>
      </c>
      <c r="CI23" s="206" t="str">
        <f t="shared" si="75"/>
        <v>KER11</v>
      </c>
      <c r="CJ23" s="206">
        <v>3</v>
      </c>
      <c r="CK23" s="206">
        <v>1</v>
      </c>
      <c r="CL23" s="297" t="str">
        <f t="shared" si="76"/>
        <v>KER11</v>
      </c>
      <c r="CM23" s="206">
        <v>1000</v>
      </c>
      <c r="CN23" s="206">
        <v>500</v>
      </c>
      <c r="CO23" s="206"/>
      <c r="CP23" s="209"/>
      <c r="CQ23" s="195"/>
      <c r="CR23" s="204">
        <v>11</v>
      </c>
      <c r="CS23" s="205" t="str">
        <f t="shared" si="84"/>
        <v>KER11</v>
      </c>
      <c r="CT23" s="217">
        <v>3</v>
      </c>
      <c r="CU23" s="217">
        <v>3</v>
      </c>
      <c r="CV23" s="217">
        <v>1</v>
      </c>
      <c r="CW23" s="217">
        <v>1</v>
      </c>
      <c r="CX23" s="217">
        <v>1</v>
      </c>
      <c r="CY23" s="217">
        <v>3</v>
      </c>
      <c r="CZ23" s="217">
        <v>3</v>
      </c>
      <c r="DA23" s="217">
        <v>3</v>
      </c>
      <c r="DB23" s="217">
        <v>3</v>
      </c>
      <c r="DC23" s="218">
        <v>3</v>
      </c>
      <c r="DD23" s="187"/>
      <c r="DE23" s="204">
        <v>11</v>
      </c>
      <c r="DF23" s="205" t="str">
        <f t="shared" si="77"/>
        <v>KER11</v>
      </c>
      <c r="DG23" s="206"/>
      <c r="DH23" s="206"/>
      <c r="DI23" s="206"/>
      <c r="DJ23" s="206"/>
      <c r="DK23" s="206"/>
      <c r="DL23" s="205" t="str">
        <f t="shared" si="68"/>
        <v>KER11</v>
      </c>
      <c r="DM23" s="206"/>
      <c r="DN23" s="219"/>
      <c r="DO23" s="206"/>
      <c r="DP23" s="206"/>
      <c r="DQ23" s="221"/>
      <c r="DR23" s="216"/>
      <c r="DS23" s="187"/>
      <c r="DT23" s="204">
        <v>11</v>
      </c>
      <c r="DU23" s="179" t="str">
        <f t="shared" si="85"/>
        <v>KER11</v>
      </c>
      <c r="DV23" s="211">
        <v>0</v>
      </c>
      <c r="DW23" s="211">
        <v>0</v>
      </c>
      <c r="DX23" s="211">
        <v>0</v>
      </c>
      <c r="DY23" s="187"/>
      <c r="DZ23" s="204">
        <v>11</v>
      </c>
      <c r="EA23" s="205" t="str">
        <f t="shared" si="78"/>
        <v>KER11</v>
      </c>
      <c r="EB23" s="206">
        <v>9.5</v>
      </c>
      <c r="EC23" s="206">
        <v>9.5</v>
      </c>
      <c r="ED23" s="219">
        <f t="shared" si="86"/>
        <v>1</v>
      </c>
      <c r="EE23" s="206">
        <v>9.5</v>
      </c>
      <c r="EF23" s="219">
        <f t="shared" si="87"/>
        <v>1</v>
      </c>
      <c r="EG23" s="206"/>
      <c r="EH23" s="206"/>
      <c r="EI23" s="206"/>
      <c r="EJ23" s="206"/>
      <c r="EK23" s="206"/>
      <c r="EL23" s="206"/>
      <c r="EM23" s="206"/>
      <c r="EN23" s="206"/>
      <c r="EO23" s="206"/>
      <c r="EP23" s="221">
        <v>5.406</v>
      </c>
      <c r="EQ23" s="271">
        <v>0</v>
      </c>
      <c r="ER23" s="272">
        <f t="shared" si="79"/>
        <v>0</v>
      </c>
      <c r="ES23" s="200"/>
      <c r="ET23" s="180" t="str">
        <f t="shared" si="89"/>
        <v>KER11</v>
      </c>
      <c r="EU23" s="206">
        <v>91</v>
      </c>
      <c r="EV23" s="206">
        <v>80.5</v>
      </c>
      <c r="EW23" s="206">
        <v>1</v>
      </c>
      <c r="EX23" s="206">
        <v>80.5</v>
      </c>
      <c r="EY23" s="206">
        <v>38</v>
      </c>
      <c r="EZ23" s="206">
        <v>76.1</v>
      </c>
      <c r="FA23" s="201">
        <f t="shared" si="80"/>
        <v>2.0026315789473683</v>
      </c>
      <c r="FB23" s="206"/>
      <c r="FC23" s="206"/>
      <c r="FD23" s="204">
        <v>11</v>
      </c>
      <c r="FE23" s="179" t="str">
        <f t="shared" si="81"/>
        <v>KER11</v>
      </c>
      <c r="FF23" s="206">
        <v>0</v>
      </c>
      <c r="FG23" s="221"/>
      <c r="FH23" s="221"/>
      <c r="FI23" s="221"/>
      <c r="FJ23" s="216">
        <v>1</v>
      </c>
    </row>
    <row r="24" spans="1:166" s="203" customFormat="1" ht="22.5" customHeight="1">
      <c r="A24" s="204">
        <v>12</v>
      </c>
      <c r="B24" s="205" t="s">
        <v>187</v>
      </c>
      <c r="C24" s="206">
        <v>70</v>
      </c>
      <c r="D24" s="206">
        <v>127</v>
      </c>
      <c r="E24" s="313">
        <v>10</v>
      </c>
      <c r="F24" s="318">
        <f t="shared" si="69"/>
        <v>0.07874015748031496</v>
      </c>
      <c r="G24" s="206">
        <v>11</v>
      </c>
      <c r="H24" s="206">
        <v>38</v>
      </c>
      <c r="I24" s="206">
        <v>5</v>
      </c>
      <c r="J24" s="207">
        <f t="shared" si="57"/>
        <v>0.45454545454545453</v>
      </c>
      <c r="K24" s="206">
        <v>1</v>
      </c>
      <c r="L24" s="207">
        <f t="shared" si="70"/>
        <v>0.3333333333333333</v>
      </c>
      <c r="M24" s="206">
        <v>9</v>
      </c>
      <c r="N24" s="207">
        <f t="shared" si="58"/>
        <v>0.8181818181818182</v>
      </c>
      <c r="O24" s="208">
        <v>3</v>
      </c>
      <c r="P24" s="207">
        <f t="shared" si="82"/>
        <v>1</v>
      </c>
      <c r="Q24" s="206">
        <v>0</v>
      </c>
      <c r="R24" s="207">
        <f t="shared" si="59"/>
        <v>0</v>
      </c>
      <c r="S24" s="206">
        <v>0</v>
      </c>
      <c r="T24" s="207">
        <f t="shared" si="60"/>
        <v>0</v>
      </c>
      <c r="U24" s="206">
        <v>1</v>
      </c>
      <c r="V24" s="209">
        <f t="shared" si="61"/>
        <v>0.09090909090909091</v>
      </c>
      <c r="W24" s="210">
        <v>12</v>
      </c>
      <c r="X24" s="292" t="str">
        <f t="shared" si="83"/>
        <v>KER12</v>
      </c>
      <c r="Y24" s="211">
        <v>2</v>
      </c>
      <c r="Z24" s="211">
        <v>1</v>
      </c>
      <c r="AA24" s="211">
        <v>1</v>
      </c>
      <c r="AB24" s="211">
        <v>1</v>
      </c>
      <c r="AC24" s="211">
        <v>1</v>
      </c>
      <c r="AD24" s="211">
        <v>1</v>
      </c>
      <c r="AE24" s="211">
        <v>1</v>
      </c>
      <c r="AF24" s="211">
        <v>1</v>
      </c>
      <c r="AG24" s="212">
        <v>1</v>
      </c>
      <c r="AH24" s="187"/>
      <c r="AI24" s="210">
        <v>12</v>
      </c>
      <c r="AJ24" s="292" t="str">
        <f t="shared" si="62"/>
        <v>KER12</v>
      </c>
      <c r="AK24" s="211">
        <v>2</v>
      </c>
      <c r="AL24" s="211">
        <v>4</v>
      </c>
      <c r="AM24" s="211"/>
      <c r="AN24" s="213"/>
      <c r="AO24" s="214"/>
      <c r="AP24" s="293" t="str">
        <f t="shared" si="71"/>
        <v>KER12</v>
      </c>
      <c r="AQ24" s="211">
        <v>1</v>
      </c>
      <c r="AR24" s="211">
        <v>2</v>
      </c>
      <c r="AS24" s="211">
        <v>1</v>
      </c>
      <c r="AT24" s="211">
        <v>1</v>
      </c>
      <c r="AU24" s="211">
        <v>1</v>
      </c>
      <c r="AV24" s="222">
        <v>0.5</v>
      </c>
      <c r="AW24" s="212">
        <v>1</v>
      </c>
      <c r="AX24" s="187"/>
      <c r="AY24" s="210">
        <v>12</v>
      </c>
      <c r="AZ24" s="292" t="str">
        <f t="shared" si="72"/>
        <v>KER12</v>
      </c>
      <c r="BA24" s="211">
        <v>9</v>
      </c>
      <c r="BB24" s="211">
        <v>0</v>
      </c>
      <c r="BC24" s="211">
        <v>3</v>
      </c>
      <c r="BD24" s="211">
        <v>25</v>
      </c>
      <c r="BE24" s="213">
        <f t="shared" si="73"/>
        <v>8.333333333333334</v>
      </c>
      <c r="BF24" s="214">
        <f>BE24/BA24</f>
        <v>0.925925925925926</v>
      </c>
      <c r="BG24" s="295" t="str">
        <f>+AZ24</f>
        <v>KER12</v>
      </c>
      <c r="BH24" s="211">
        <v>2</v>
      </c>
      <c r="BI24" s="211">
        <v>3</v>
      </c>
      <c r="BJ24" s="211">
        <v>2</v>
      </c>
      <c r="BK24" s="211">
        <v>1</v>
      </c>
      <c r="BL24" s="211">
        <v>2</v>
      </c>
      <c r="BM24" s="211">
        <v>1</v>
      </c>
      <c r="BN24" s="211">
        <v>7</v>
      </c>
      <c r="BO24" s="211">
        <v>1</v>
      </c>
      <c r="BP24" s="212">
        <v>1</v>
      </c>
      <c r="BQ24" s="187"/>
      <c r="BR24" s="204">
        <v>12</v>
      </c>
      <c r="BS24" s="215" t="str">
        <f t="shared" si="74"/>
        <v>KER12</v>
      </c>
      <c r="BT24" s="206">
        <v>2</v>
      </c>
      <c r="BU24" s="258"/>
      <c r="BV24" s="206">
        <v>1</v>
      </c>
      <c r="BW24" s="206">
        <v>2</v>
      </c>
      <c r="BX24" s="215">
        <f>+BW24/BV24</f>
        <v>2</v>
      </c>
      <c r="BY24" s="207">
        <f>BX24/BT24</f>
        <v>1</v>
      </c>
      <c r="BZ24" s="215" t="str">
        <f>+BS24</f>
        <v>KER12</v>
      </c>
      <c r="CA24" s="206">
        <v>2</v>
      </c>
      <c r="CB24" s="206">
        <v>3</v>
      </c>
      <c r="CC24" s="206">
        <v>3</v>
      </c>
      <c r="CD24" s="206">
        <v>1</v>
      </c>
      <c r="CE24" s="206">
        <v>3</v>
      </c>
      <c r="CF24" s="216">
        <v>3</v>
      </c>
      <c r="CG24" s="194"/>
      <c r="CH24" s="204">
        <v>12</v>
      </c>
      <c r="CI24" s="206" t="str">
        <f t="shared" si="75"/>
        <v>KER12</v>
      </c>
      <c r="CJ24" s="206">
        <v>3</v>
      </c>
      <c r="CK24" s="206">
        <v>1</v>
      </c>
      <c r="CL24" s="297" t="str">
        <f t="shared" si="76"/>
        <v>KER12</v>
      </c>
      <c r="CM24" s="206">
        <v>1000</v>
      </c>
      <c r="CN24" s="206">
        <v>500</v>
      </c>
      <c r="CO24" s="206">
        <v>125</v>
      </c>
      <c r="CP24" s="209">
        <f>CO24/D24</f>
        <v>0.984251968503937</v>
      </c>
      <c r="CQ24" s="195"/>
      <c r="CR24" s="204">
        <v>12</v>
      </c>
      <c r="CS24" s="205" t="str">
        <f t="shared" si="84"/>
        <v>KER12</v>
      </c>
      <c r="CT24" s="217">
        <v>3</v>
      </c>
      <c r="CU24" s="217">
        <v>1</v>
      </c>
      <c r="CV24" s="217">
        <v>1</v>
      </c>
      <c r="CW24" s="217">
        <v>1</v>
      </c>
      <c r="CX24" s="217">
        <v>3</v>
      </c>
      <c r="CY24" s="217">
        <v>3</v>
      </c>
      <c r="CZ24" s="217">
        <v>3</v>
      </c>
      <c r="DA24" s="217">
        <v>1</v>
      </c>
      <c r="DB24" s="217">
        <v>3</v>
      </c>
      <c r="DC24" s="218">
        <v>1</v>
      </c>
      <c r="DD24" s="187"/>
      <c r="DE24" s="204">
        <v>12</v>
      </c>
      <c r="DF24" s="205" t="str">
        <f t="shared" si="77"/>
        <v>KER12</v>
      </c>
      <c r="DG24" s="206">
        <v>3</v>
      </c>
      <c r="DH24" s="206">
        <v>1</v>
      </c>
      <c r="DI24" s="206"/>
      <c r="DJ24" s="206"/>
      <c r="DK24" s="206"/>
      <c r="DL24" s="205" t="str">
        <f t="shared" si="68"/>
        <v>KER12</v>
      </c>
      <c r="DM24" s="206"/>
      <c r="DN24" s="219"/>
      <c r="DO24" s="206"/>
      <c r="DP24" s="206"/>
      <c r="DQ24" s="221"/>
      <c r="DR24" s="216"/>
      <c r="DS24" s="187"/>
      <c r="DT24" s="324">
        <v>12</v>
      </c>
      <c r="DU24" s="286" t="str">
        <f t="shared" si="85"/>
        <v>KER12</v>
      </c>
      <c r="DV24" s="211">
        <v>0</v>
      </c>
      <c r="DW24" s="211">
        <v>0</v>
      </c>
      <c r="DX24" s="211">
        <v>0</v>
      </c>
      <c r="DY24" s="187"/>
      <c r="DZ24" s="204">
        <v>12</v>
      </c>
      <c r="EA24" s="205" t="str">
        <f t="shared" si="78"/>
        <v>KER12</v>
      </c>
      <c r="EB24" s="206">
        <v>110</v>
      </c>
      <c r="EC24" s="206">
        <v>110</v>
      </c>
      <c r="ED24" s="219">
        <f t="shared" si="86"/>
        <v>1</v>
      </c>
      <c r="EE24" s="206">
        <v>100.6</v>
      </c>
      <c r="EF24" s="219">
        <f t="shared" si="87"/>
        <v>0.9145454545454544</v>
      </c>
      <c r="EG24" s="206"/>
      <c r="EH24" s="206"/>
      <c r="EI24" s="206"/>
      <c r="EJ24" s="206"/>
      <c r="EK24" s="206"/>
      <c r="EL24" s="206"/>
      <c r="EM24" s="206"/>
      <c r="EN24" s="206"/>
      <c r="EO24" s="206"/>
      <c r="EP24" s="221">
        <v>37.428</v>
      </c>
      <c r="EQ24" s="330">
        <v>0</v>
      </c>
      <c r="ER24" s="332">
        <f t="shared" si="79"/>
        <v>0</v>
      </c>
      <c r="ES24" s="200"/>
      <c r="ET24" s="334" t="str">
        <f t="shared" si="89"/>
        <v>KER12</v>
      </c>
      <c r="EU24" s="206">
        <v>70</v>
      </c>
      <c r="EV24" s="206">
        <v>379</v>
      </c>
      <c r="EW24" s="206">
        <v>1</v>
      </c>
      <c r="EX24" s="206">
        <v>379</v>
      </c>
      <c r="EY24" s="206">
        <v>127</v>
      </c>
      <c r="EZ24" s="206">
        <v>402.69</v>
      </c>
      <c r="FA24" s="337">
        <f t="shared" si="80"/>
        <v>3.170787401574803</v>
      </c>
      <c r="FB24" s="206"/>
      <c r="FC24" s="206"/>
      <c r="FD24" s="204">
        <v>12</v>
      </c>
      <c r="FE24" s="323" t="str">
        <f t="shared" si="81"/>
        <v>KER12</v>
      </c>
      <c r="FF24" s="206">
        <v>1</v>
      </c>
      <c r="FG24" s="221"/>
      <c r="FH24" s="221"/>
      <c r="FI24" s="221"/>
      <c r="FJ24" s="216">
        <v>2</v>
      </c>
    </row>
    <row r="25" spans="1:166" s="203" customFormat="1" ht="22.5" customHeight="1">
      <c r="A25" s="204">
        <v>13</v>
      </c>
      <c r="B25" s="205" t="s">
        <v>188</v>
      </c>
      <c r="C25" s="206">
        <v>72</v>
      </c>
      <c r="D25" s="206">
        <v>81</v>
      </c>
      <c r="E25" s="311">
        <v>10</v>
      </c>
      <c r="F25" s="318">
        <f t="shared" si="69"/>
        <v>0.12345679012345678</v>
      </c>
      <c r="G25" s="206">
        <v>11</v>
      </c>
      <c r="H25" s="206">
        <v>32</v>
      </c>
      <c r="I25" s="206">
        <v>9</v>
      </c>
      <c r="J25" s="207">
        <f t="shared" si="57"/>
        <v>0.8181818181818182</v>
      </c>
      <c r="K25" s="206">
        <v>3</v>
      </c>
      <c r="L25" s="207">
        <f t="shared" si="70"/>
        <v>1</v>
      </c>
      <c r="M25" s="206">
        <v>3</v>
      </c>
      <c r="N25" s="207">
        <f t="shared" si="58"/>
        <v>0.2727272727272727</v>
      </c>
      <c r="O25" s="208">
        <v>1</v>
      </c>
      <c r="P25" s="207">
        <f t="shared" si="82"/>
        <v>0.3333333333333333</v>
      </c>
      <c r="Q25" s="206">
        <v>0</v>
      </c>
      <c r="R25" s="207">
        <f t="shared" si="59"/>
        <v>0</v>
      </c>
      <c r="S25" s="206">
        <v>10</v>
      </c>
      <c r="T25" s="207">
        <f t="shared" si="60"/>
        <v>0.9090909090909091</v>
      </c>
      <c r="U25" s="206">
        <v>0</v>
      </c>
      <c r="V25" s="209">
        <f t="shared" si="61"/>
        <v>0</v>
      </c>
      <c r="W25" s="210">
        <v>13</v>
      </c>
      <c r="X25" s="292" t="str">
        <f t="shared" si="83"/>
        <v>KER13</v>
      </c>
      <c r="Y25" s="211">
        <v>2</v>
      </c>
      <c r="Z25" s="211">
        <v>1</v>
      </c>
      <c r="AA25" s="211">
        <v>1</v>
      </c>
      <c r="AB25" s="211">
        <v>2</v>
      </c>
      <c r="AC25" s="211">
        <v>1</v>
      </c>
      <c r="AD25" s="211">
        <v>1</v>
      </c>
      <c r="AE25" s="211">
        <v>2</v>
      </c>
      <c r="AF25" s="211">
        <v>1</v>
      </c>
      <c r="AG25" s="212">
        <v>1</v>
      </c>
      <c r="AH25" s="187"/>
      <c r="AI25" s="210">
        <v>13</v>
      </c>
      <c r="AJ25" s="292" t="str">
        <f t="shared" si="62"/>
        <v>KER13</v>
      </c>
      <c r="AK25" s="211">
        <v>2</v>
      </c>
      <c r="AL25" s="211">
        <v>2</v>
      </c>
      <c r="AM25" s="211"/>
      <c r="AN25" s="213"/>
      <c r="AO25" s="214"/>
      <c r="AP25" s="293" t="str">
        <f t="shared" si="71"/>
        <v>KER13</v>
      </c>
      <c r="AQ25" s="211">
        <v>1</v>
      </c>
      <c r="AR25" s="211">
        <v>2</v>
      </c>
      <c r="AS25" s="211">
        <v>1</v>
      </c>
      <c r="AT25" s="211">
        <v>1</v>
      </c>
      <c r="AU25" s="211">
        <v>1</v>
      </c>
      <c r="AV25" s="222">
        <v>0.5</v>
      </c>
      <c r="AW25" s="212">
        <v>1</v>
      </c>
      <c r="AX25" s="187"/>
      <c r="AY25" s="210">
        <v>13</v>
      </c>
      <c r="AZ25" s="292" t="str">
        <f t="shared" si="72"/>
        <v>KER13</v>
      </c>
      <c r="BA25" s="211">
        <v>9</v>
      </c>
      <c r="BB25" s="211">
        <v>0</v>
      </c>
      <c r="BC25" s="211">
        <v>2</v>
      </c>
      <c r="BD25" s="211"/>
      <c r="BE25" s="223"/>
      <c r="BF25" s="214"/>
      <c r="BG25" s="295" t="str">
        <f>+AZ25</f>
        <v>KER13</v>
      </c>
      <c r="BH25" s="211">
        <v>1</v>
      </c>
      <c r="BI25" s="211">
        <v>3</v>
      </c>
      <c r="BJ25" s="211">
        <v>2</v>
      </c>
      <c r="BK25" s="211">
        <v>1</v>
      </c>
      <c r="BL25" s="211">
        <v>3</v>
      </c>
      <c r="BM25" s="211">
        <v>1</v>
      </c>
      <c r="BN25" s="211">
        <v>10</v>
      </c>
      <c r="BO25" s="211">
        <v>1</v>
      </c>
      <c r="BP25" s="212">
        <v>1</v>
      </c>
      <c r="BQ25" s="187"/>
      <c r="BR25" s="204">
        <v>13</v>
      </c>
      <c r="BS25" s="215" t="str">
        <f t="shared" si="74"/>
        <v>KER13</v>
      </c>
      <c r="BT25" s="206">
        <v>2</v>
      </c>
      <c r="BU25" s="258"/>
      <c r="BV25" s="206">
        <v>0</v>
      </c>
      <c r="BW25" s="206" t="s">
        <v>151</v>
      </c>
      <c r="BX25" s="215" t="s">
        <v>151</v>
      </c>
      <c r="BY25" s="207" t="s">
        <v>151</v>
      </c>
      <c r="BZ25" s="215" t="str">
        <f>+BS25</f>
        <v>KER13</v>
      </c>
      <c r="CA25" s="206">
        <v>1</v>
      </c>
      <c r="CB25" s="206" t="s">
        <v>151</v>
      </c>
      <c r="CC25" s="206" t="s">
        <v>151</v>
      </c>
      <c r="CD25" s="206" t="s">
        <v>151</v>
      </c>
      <c r="CE25" s="206" t="s">
        <v>151</v>
      </c>
      <c r="CF25" s="216" t="s">
        <v>151</v>
      </c>
      <c r="CG25" s="194"/>
      <c r="CH25" s="204">
        <v>13</v>
      </c>
      <c r="CI25" s="206" t="str">
        <f t="shared" si="75"/>
        <v>KER13</v>
      </c>
      <c r="CJ25" s="206">
        <v>3</v>
      </c>
      <c r="CK25" s="206" t="s">
        <v>189</v>
      </c>
      <c r="CL25" s="297" t="str">
        <f t="shared" si="76"/>
        <v>KER13</v>
      </c>
      <c r="CM25" s="206">
        <v>1000</v>
      </c>
      <c r="CN25" s="206">
        <v>500</v>
      </c>
      <c r="CO25" s="206">
        <v>76</v>
      </c>
      <c r="CP25" s="209">
        <f>CO25/D25</f>
        <v>0.9382716049382716</v>
      </c>
      <c r="CQ25" s="195"/>
      <c r="CR25" s="204">
        <v>13</v>
      </c>
      <c r="CS25" s="205" t="str">
        <f t="shared" si="84"/>
        <v>KER13</v>
      </c>
      <c r="CT25" s="217">
        <v>3</v>
      </c>
      <c r="CU25" s="217">
        <v>1</v>
      </c>
      <c r="CV25" s="217">
        <v>3</v>
      </c>
      <c r="CW25" s="217">
        <v>3</v>
      </c>
      <c r="CX25" s="217">
        <v>3</v>
      </c>
      <c r="CY25" s="217">
        <v>3</v>
      </c>
      <c r="CZ25" s="217">
        <v>1</v>
      </c>
      <c r="DA25" s="217">
        <v>3</v>
      </c>
      <c r="DB25" s="217">
        <v>3</v>
      </c>
      <c r="DC25" s="218">
        <v>1</v>
      </c>
      <c r="DD25" s="187"/>
      <c r="DE25" s="204">
        <v>13</v>
      </c>
      <c r="DF25" s="205" t="str">
        <f t="shared" si="77"/>
        <v>KER13</v>
      </c>
      <c r="DG25" s="206">
        <v>1</v>
      </c>
      <c r="DH25" s="206">
        <v>1</v>
      </c>
      <c r="DI25" s="206"/>
      <c r="DJ25" s="206"/>
      <c r="DK25" s="206"/>
      <c r="DL25" s="205" t="str">
        <f t="shared" si="68"/>
        <v>KER13</v>
      </c>
      <c r="DM25" s="206"/>
      <c r="DN25" s="219"/>
      <c r="DO25" s="206"/>
      <c r="DP25" s="206"/>
      <c r="DQ25" s="221"/>
      <c r="DR25" s="216"/>
      <c r="DS25" s="187"/>
      <c r="DT25" s="325">
        <v>13</v>
      </c>
      <c r="DU25" s="326" t="str">
        <f t="shared" si="85"/>
        <v>KER13</v>
      </c>
      <c r="DV25" s="211">
        <v>0</v>
      </c>
      <c r="DW25" s="211">
        <v>0</v>
      </c>
      <c r="DX25" s="211">
        <v>0</v>
      </c>
      <c r="DY25" s="187"/>
      <c r="DZ25" s="204">
        <v>13</v>
      </c>
      <c r="EA25" s="205" t="str">
        <f t="shared" si="78"/>
        <v>KER13</v>
      </c>
      <c r="EB25" s="206">
        <v>61</v>
      </c>
      <c r="EC25" s="206">
        <v>61</v>
      </c>
      <c r="ED25" s="219">
        <f t="shared" si="86"/>
        <v>1</v>
      </c>
      <c r="EE25" s="206">
        <v>61</v>
      </c>
      <c r="EF25" s="219">
        <f t="shared" si="87"/>
        <v>1</v>
      </c>
      <c r="EG25" s="206"/>
      <c r="EH25" s="206"/>
      <c r="EI25" s="206"/>
      <c r="EJ25" s="206"/>
      <c r="EK25" s="206"/>
      <c r="EL25" s="206"/>
      <c r="EM25" s="206"/>
      <c r="EN25" s="206"/>
      <c r="EO25" s="206"/>
      <c r="EP25" s="221">
        <v>21.413</v>
      </c>
      <c r="EQ25" s="330">
        <v>0</v>
      </c>
      <c r="ER25" s="332">
        <f t="shared" si="79"/>
        <v>0</v>
      </c>
      <c r="ES25" s="200"/>
      <c r="ET25" s="335" t="str">
        <f t="shared" si="89"/>
        <v>KER13</v>
      </c>
      <c r="EU25" s="206">
        <v>72</v>
      </c>
      <c r="EV25" s="206">
        <v>359</v>
      </c>
      <c r="EW25" s="206">
        <v>1</v>
      </c>
      <c r="EX25" s="206">
        <v>359</v>
      </c>
      <c r="EY25" s="206">
        <v>81</v>
      </c>
      <c r="EZ25" s="206">
        <v>280.1</v>
      </c>
      <c r="FA25" s="338">
        <f t="shared" si="80"/>
        <v>3.458024691358025</v>
      </c>
      <c r="FB25" s="206"/>
      <c r="FC25" s="206"/>
      <c r="FD25" s="204">
        <v>13</v>
      </c>
      <c r="FE25" s="340" t="str">
        <f t="shared" si="81"/>
        <v>KER13</v>
      </c>
      <c r="FF25" s="206">
        <v>1</v>
      </c>
      <c r="FG25" s="221"/>
      <c r="FH25" s="221"/>
      <c r="FI25" s="221"/>
      <c r="FJ25" s="216">
        <v>1</v>
      </c>
    </row>
    <row r="26" spans="1:166" s="203" customFormat="1" ht="22.5" customHeight="1">
      <c r="A26" s="204">
        <v>14</v>
      </c>
      <c r="B26" s="205" t="s">
        <v>190</v>
      </c>
      <c r="C26" s="206">
        <v>39</v>
      </c>
      <c r="D26" s="206">
        <v>150</v>
      </c>
      <c r="E26" s="311">
        <v>10</v>
      </c>
      <c r="F26" s="318">
        <f t="shared" si="69"/>
        <v>0.06666666666666667</v>
      </c>
      <c r="G26" s="206">
        <v>11</v>
      </c>
      <c r="H26" s="206">
        <v>37</v>
      </c>
      <c r="I26" s="206">
        <v>5</v>
      </c>
      <c r="J26" s="207">
        <f t="shared" si="57"/>
        <v>0.45454545454545453</v>
      </c>
      <c r="K26" s="206">
        <v>2</v>
      </c>
      <c r="L26" s="207">
        <f t="shared" si="70"/>
        <v>0.6666666666666666</v>
      </c>
      <c r="M26" s="206">
        <v>4</v>
      </c>
      <c r="N26" s="207">
        <f t="shared" si="58"/>
        <v>0.36363636363636365</v>
      </c>
      <c r="O26" s="208">
        <v>2</v>
      </c>
      <c r="P26" s="207">
        <f t="shared" si="82"/>
        <v>0.6666666666666666</v>
      </c>
      <c r="Q26" s="206">
        <v>0</v>
      </c>
      <c r="R26" s="207">
        <f t="shared" si="59"/>
        <v>0</v>
      </c>
      <c r="S26" s="206">
        <v>3</v>
      </c>
      <c r="T26" s="207">
        <f t="shared" si="60"/>
        <v>0.2727272727272727</v>
      </c>
      <c r="U26" s="206">
        <v>2</v>
      </c>
      <c r="V26" s="209">
        <f t="shared" si="61"/>
        <v>0.18181818181818182</v>
      </c>
      <c r="W26" s="210">
        <v>14</v>
      </c>
      <c r="X26" s="292" t="str">
        <f t="shared" si="83"/>
        <v>KER14</v>
      </c>
      <c r="Y26" s="211">
        <v>2</v>
      </c>
      <c r="Z26" s="211">
        <v>1</v>
      </c>
      <c r="AA26" s="211">
        <v>1</v>
      </c>
      <c r="AB26" s="211">
        <v>1</v>
      </c>
      <c r="AC26" s="211">
        <v>1</v>
      </c>
      <c r="AD26" s="211">
        <v>1</v>
      </c>
      <c r="AE26" s="211">
        <v>1</v>
      </c>
      <c r="AF26" s="211">
        <v>1</v>
      </c>
      <c r="AG26" s="212">
        <v>1</v>
      </c>
      <c r="AH26" s="187"/>
      <c r="AI26" s="210">
        <v>14</v>
      </c>
      <c r="AJ26" s="292" t="str">
        <f t="shared" si="62"/>
        <v>KER14</v>
      </c>
      <c r="AK26" s="220">
        <v>6</v>
      </c>
      <c r="AL26" s="211">
        <v>4</v>
      </c>
      <c r="AM26" s="211">
        <v>223</v>
      </c>
      <c r="AN26" s="213">
        <f t="shared" si="88"/>
        <v>55.75</v>
      </c>
      <c r="AO26" s="214">
        <f>+AN26/D26</f>
        <v>0.37166666666666665</v>
      </c>
      <c r="AP26" s="293" t="str">
        <f t="shared" si="71"/>
        <v>KER14</v>
      </c>
      <c r="AQ26" s="211">
        <v>1</v>
      </c>
      <c r="AR26" s="211">
        <v>2</v>
      </c>
      <c r="AS26" s="211">
        <v>1</v>
      </c>
      <c r="AT26" s="211">
        <v>2</v>
      </c>
      <c r="AU26" s="211">
        <v>1</v>
      </c>
      <c r="AV26" s="222">
        <v>0.13</v>
      </c>
      <c r="AW26" s="212">
        <v>1</v>
      </c>
      <c r="AX26" s="187"/>
      <c r="AY26" s="210">
        <v>14</v>
      </c>
      <c r="AZ26" s="292" t="str">
        <f t="shared" si="72"/>
        <v>KER14</v>
      </c>
      <c r="BA26" s="211">
        <v>9</v>
      </c>
      <c r="BB26" s="211">
        <v>0</v>
      </c>
      <c r="BC26" s="211">
        <v>3</v>
      </c>
      <c r="BD26" s="211">
        <v>22</v>
      </c>
      <c r="BE26" s="213">
        <f t="shared" si="73"/>
        <v>7.333333333333333</v>
      </c>
      <c r="BF26" s="214">
        <f>BE26/BA26</f>
        <v>0.8148148148148148</v>
      </c>
      <c r="BG26" s="295" t="str">
        <f>+AZ26</f>
        <v>KER14</v>
      </c>
      <c r="BH26" s="211">
        <v>1</v>
      </c>
      <c r="BI26" s="211">
        <v>3</v>
      </c>
      <c r="BJ26" s="211">
        <v>3</v>
      </c>
      <c r="BK26" s="211">
        <v>1</v>
      </c>
      <c r="BL26" s="211">
        <v>2</v>
      </c>
      <c r="BM26" s="211">
        <v>1</v>
      </c>
      <c r="BN26" s="211">
        <v>6</v>
      </c>
      <c r="BO26" s="211">
        <v>1</v>
      </c>
      <c r="BP26" s="212">
        <v>1</v>
      </c>
      <c r="BQ26" s="187"/>
      <c r="BR26" s="204">
        <v>14</v>
      </c>
      <c r="BS26" s="215" t="str">
        <f t="shared" si="74"/>
        <v>KER14</v>
      </c>
      <c r="BT26" s="206">
        <v>2</v>
      </c>
      <c r="BU26" s="258"/>
      <c r="BV26" s="206">
        <v>1</v>
      </c>
      <c r="BW26" s="206">
        <v>2</v>
      </c>
      <c r="BX26" s="215">
        <f>+BW26/BV26</f>
        <v>2</v>
      </c>
      <c r="BY26" s="207">
        <f>BX26/BT26</f>
        <v>1</v>
      </c>
      <c r="BZ26" s="215" t="str">
        <f>+BS26</f>
        <v>KER14</v>
      </c>
      <c r="CA26" s="206">
        <v>1</v>
      </c>
      <c r="CB26" s="206">
        <v>3</v>
      </c>
      <c r="CC26" s="206">
        <v>3</v>
      </c>
      <c r="CD26" s="206">
        <v>1</v>
      </c>
      <c r="CE26" s="206">
        <v>3</v>
      </c>
      <c r="CF26" s="216" t="s">
        <v>151</v>
      </c>
      <c r="CG26" s="194"/>
      <c r="CH26" s="204">
        <v>14</v>
      </c>
      <c r="CI26" s="206" t="str">
        <f t="shared" si="75"/>
        <v>KER14</v>
      </c>
      <c r="CJ26" s="206">
        <v>3</v>
      </c>
      <c r="CK26" s="206">
        <v>1</v>
      </c>
      <c r="CL26" s="297" t="str">
        <f t="shared" si="76"/>
        <v>KER14</v>
      </c>
      <c r="CM26" s="206">
        <v>1000</v>
      </c>
      <c r="CN26" s="206">
        <v>500</v>
      </c>
      <c r="CO26" s="206">
        <v>140</v>
      </c>
      <c r="CP26" s="209">
        <f>CO26/D26</f>
        <v>0.9333333333333333</v>
      </c>
      <c r="CQ26" s="195"/>
      <c r="CR26" s="204">
        <v>14</v>
      </c>
      <c r="CS26" s="205" t="str">
        <f t="shared" si="84"/>
        <v>KER14</v>
      </c>
      <c r="CT26" s="217">
        <v>3</v>
      </c>
      <c r="CU26" s="217">
        <v>3</v>
      </c>
      <c r="CV26" s="217">
        <v>1</v>
      </c>
      <c r="CW26" s="217">
        <v>1</v>
      </c>
      <c r="CX26" s="217">
        <v>3</v>
      </c>
      <c r="CY26" s="217">
        <v>3</v>
      </c>
      <c r="CZ26" s="217">
        <v>3</v>
      </c>
      <c r="DA26" s="217">
        <v>3</v>
      </c>
      <c r="DB26" s="217">
        <v>3</v>
      </c>
      <c r="DC26" s="218">
        <v>3</v>
      </c>
      <c r="DD26" s="187"/>
      <c r="DE26" s="204">
        <v>14</v>
      </c>
      <c r="DF26" s="205" t="str">
        <f t="shared" si="77"/>
        <v>KER14</v>
      </c>
      <c r="DG26" s="206">
        <v>4</v>
      </c>
      <c r="DH26" s="206">
        <v>1</v>
      </c>
      <c r="DI26" s="206"/>
      <c r="DJ26" s="206"/>
      <c r="DK26" s="206"/>
      <c r="DL26" s="205" t="str">
        <f t="shared" si="68"/>
        <v>KER14</v>
      </c>
      <c r="DM26" s="206"/>
      <c r="DN26" s="219"/>
      <c r="DO26" s="206"/>
      <c r="DP26" s="206"/>
      <c r="DQ26" s="221"/>
      <c r="DR26" s="216"/>
      <c r="DS26" s="187"/>
      <c r="DT26" s="327">
        <v>14</v>
      </c>
      <c r="DU26" s="328" t="str">
        <f t="shared" si="85"/>
        <v>KER14</v>
      </c>
      <c r="DV26" s="211">
        <v>0</v>
      </c>
      <c r="DW26" s="211">
        <v>0</v>
      </c>
      <c r="DX26" s="211">
        <v>0</v>
      </c>
      <c r="DY26" s="187"/>
      <c r="DZ26" s="204">
        <v>14</v>
      </c>
      <c r="EA26" s="205" t="str">
        <f t="shared" si="78"/>
        <v>KER14</v>
      </c>
      <c r="EB26" s="206">
        <v>100.5</v>
      </c>
      <c r="EC26" s="206">
        <v>88.25</v>
      </c>
      <c r="ED26" s="219">
        <f t="shared" si="86"/>
        <v>0.8781094527363185</v>
      </c>
      <c r="EE26" s="206">
        <v>88.25</v>
      </c>
      <c r="EF26" s="219">
        <f t="shared" si="87"/>
        <v>0.8781094527363185</v>
      </c>
      <c r="EG26" s="206"/>
      <c r="EH26" s="206"/>
      <c r="EI26" s="206"/>
      <c r="EJ26" s="206"/>
      <c r="EK26" s="206"/>
      <c r="EL26" s="206"/>
      <c r="EM26" s="206"/>
      <c r="EN26" s="206"/>
      <c r="EO26" s="206"/>
      <c r="EP26" s="216">
        <v>30.199</v>
      </c>
      <c r="EQ26" s="330">
        <v>0</v>
      </c>
      <c r="ER26" s="332">
        <f t="shared" si="79"/>
        <v>0</v>
      </c>
      <c r="ES26" s="200"/>
      <c r="ET26" s="336" t="str">
        <f t="shared" si="89"/>
        <v>KER14</v>
      </c>
      <c r="EU26" s="206">
        <v>39</v>
      </c>
      <c r="EV26" s="206">
        <v>303.5</v>
      </c>
      <c r="EW26" s="206">
        <v>1</v>
      </c>
      <c r="EX26" s="206">
        <v>303.5</v>
      </c>
      <c r="EY26" s="206">
        <v>150</v>
      </c>
      <c r="EZ26" s="206">
        <v>306.26</v>
      </c>
      <c r="FA26" s="338">
        <f t="shared" si="80"/>
        <v>2.041733333333333</v>
      </c>
      <c r="FB26" s="206"/>
      <c r="FC26" s="206"/>
      <c r="FD26" s="204">
        <v>14</v>
      </c>
      <c r="FE26" s="341" t="str">
        <f t="shared" si="81"/>
        <v>KER14</v>
      </c>
      <c r="FF26" s="206">
        <v>0</v>
      </c>
      <c r="FG26" s="221"/>
      <c r="FH26" s="221"/>
      <c r="FI26" s="221"/>
      <c r="FJ26" s="216">
        <v>3</v>
      </c>
    </row>
    <row r="27" spans="1:166" s="203" customFormat="1" ht="22.5" customHeight="1" thickBot="1">
      <c r="A27" s="226">
        <v>15</v>
      </c>
      <c r="B27" s="299" t="s">
        <v>191</v>
      </c>
      <c r="C27" s="227">
        <v>130</v>
      </c>
      <c r="D27" s="227">
        <v>383</v>
      </c>
      <c r="E27" s="315">
        <v>10</v>
      </c>
      <c r="F27" s="317">
        <f t="shared" si="69"/>
        <v>0.02610966057441253</v>
      </c>
      <c r="G27" s="227">
        <v>11</v>
      </c>
      <c r="H27" s="227">
        <v>35</v>
      </c>
      <c r="I27" s="227">
        <v>7</v>
      </c>
      <c r="J27" s="228">
        <f t="shared" si="57"/>
        <v>0.6363636363636364</v>
      </c>
      <c r="K27" s="227">
        <v>2</v>
      </c>
      <c r="L27" s="228">
        <f t="shared" si="70"/>
        <v>0.6666666666666666</v>
      </c>
      <c r="M27" s="227">
        <v>1</v>
      </c>
      <c r="N27" s="228">
        <f t="shared" si="58"/>
        <v>0.09090909090909091</v>
      </c>
      <c r="O27" s="229">
        <v>0</v>
      </c>
      <c r="P27" s="228">
        <f t="shared" si="82"/>
        <v>0</v>
      </c>
      <c r="Q27" s="227">
        <v>2</v>
      </c>
      <c r="R27" s="228">
        <f t="shared" si="59"/>
        <v>0.18181818181818182</v>
      </c>
      <c r="S27" s="227">
        <v>6</v>
      </c>
      <c r="T27" s="228">
        <f t="shared" si="60"/>
        <v>0.5454545454545454</v>
      </c>
      <c r="U27" s="227">
        <v>1</v>
      </c>
      <c r="V27" s="230">
        <f t="shared" si="61"/>
        <v>0.09090909090909091</v>
      </c>
      <c r="W27" s="231">
        <v>15</v>
      </c>
      <c r="X27" s="300" t="str">
        <f t="shared" si="83"/>
        <v>KER15</v>
      </c>
      <c r="Y27" s="232">
        <v>2</v>
      </c>
      <c r="Z27" s="232">
        <v>1</v>
      </c>
      <c r="AA27" s="232">
        <v>1</v>
      </c>
      <c r="AB27" s="232">
        <v>2</v>
      </c>
      <c r="AC27" s="232">
        <v>1</v>
      </c>
      <c r="AD27" s="232">
        <v>1</v>
      </c>
      <c r="AE27" s="232">
        <v>2</v>
      </c>
      <c r="AF27" s="232">
        <v>1</v>
      </c>
      <c r="AG27" s="233">
        <v>1</v>
      </c>
      <c r="AH27" s="187"/>
      <c r="AI27" s="231">
        <v>15</v>
      </c>
      <c r="AJ27" s="300" t="str">
        <f t="shared" si="62"/>
        <v>KER15</v>
      </c>
      <c r="AK27" s="232">
        <v>2</v>
      </c>
      <c r="AL27" s="232">
        <v>3</v>
      </c>
      <c r="AM27" s="232"/>
      <c r="AN27" s="301"/>
      <c r="AO27" s="234"/>
      <c r="AP27" s="302" t="str">
        <f t="shared" si="71"/>
        <v>KER15</v>
      </c>
      <c r="AQ27" s="232">
        <v>1</v>
      </c>
      <c r="AR27" s="232">
        <v>2</v>
      </c>
      <c r="AS27" s="232">
        <v>1</v>
      </c>
      <c r="AT27" s="232">
        <v>1</v>
      </c>
      <c r="AU27" s="232">
        <v>1</v>
      </c>
      <c r="AV27" s="235">
        <v>0.08</v>
      </c>
      <c r="AW27" s="233">
        <v>1</v>
      </c>
      <c r="AX27" s="187"/>
      <c r="AY27" s="231">
        <v>15</v>
      </c>
      <c r="AZ27" s="300" t="str">
        <f t="shared" si="72"/>
        <v>KER15</v>
      </c>
      <c r="BA27" s="232">
        <v>9</v>
      </c>
      <c r="BB27" s="232">
        <v>0</v>
      </c>
      <c r="BC27" s="232">
        <v>3</v>
      </c>
      <c r="BD27" s="232">
        <v>27</v>
      </c>
      <c r="BE27" s="236">
        <f t="shared" si="73"/>
        <v>9</v>
      </c>
      <c r="BF27" s="234">
        <f>BE27/BA27</f>
        <v>1</v>
      </c>
      <c r="BG27" s="303" t="str">
        <f>+AZ27</f>
        <v>KER15</v>
      </c>
      <c r="BH27" s="232">
        <v>1</v>
      </c>
      <c r="BI27" s="232">
        <v>3</v>
      </c>
      <c r="BJ27" s="232">
        <v>2</v>
      </c>
      <c r="BK27" s="232">
        <v>1</v>
      </c>
      <c r="BL27" s="232">
        <v>1</v>
      </c>
      <c r="BM27" s="232">
        <v>1</v>
      </c>
      <c r="BN27" s="232">
        <v>6</v>
      </c>
      <c r="BO27" s="232">
        <v>1</v>
      </c>
      <c r="BP27" s="233">
        <v>1</v>
      </c>
      <c r="BQ27" s="187"/>
      <c r="BR27" s="226">
        <v>15</v>
      </c>
      <c r="BS27" s="237" t="str">
        <f t="shared" si="74"/>
        <v>KER15</v>
      </c>
      <c r="BT27" s="227">
        <v>2</v>
      </c>
      <c r="BU27" s="321"/>
      <c r="BV27" s="227">
        <v>0</v>
      </c>
      <c r="BW27" s="227" t="s">
        <v>151</v>
      </c>
      <c r="BX27" s="237" t="s">
        <v>151</v>
      </c>
      <c r="BY27" s="228" t="s">
        <v>151</v>
      </c>
      <c r="BZ27" s="237" t="str">
        <f>+BS27</f>
        <v>KER15</v>
      </c>
      <c r="CA27" s="227">
        <v>1</v>
      </c>
      <c r="CB27" s="227" t="s">
        <v>151</v>
      </c>
      <c r="CC27" s="227" t="s">
        <v>151</v>
      </c>
      <c r="CD27" s="227" t="s">
        <v>151</v>
      </c>
      <c r="CE27" s="227" t="s">
        <v>151</v>
      </c>
      <c r="CF27" s="238" t="s">
        <v>151</v>
      </c>
      <c r="CG27" s="194"/>
      <c r="CH27" s="226">
        <v>15</v>
      </c>
      <c r="CI27" s="227" t="str">
        <f t="shared" si="75"/>
        <v>KER15</v>
      </c>
      <c r="CJ27" s="227">
        <v>3</v>
      </c>
      <c r="CK27" s="227">
        <v>1</v>
      </c>
      <c r="CL27" s="304" t="str">
        <f t="shared" si="76"/>
        <v>KER15</v>
      </c>
      <c r="CM27" s="227">
        <v>500</v>
      </c>
      <c r="CN27" s="227">
        <v>500</v>
      </c>
      <c r="CO27" s="227">
        <v>270</v>
      </c>
      <c r="CP27" s="230">
        <f>CO27/D27</f>
        <v>0.7049608355091384</v>
      </c>
      <c r="CQ27" s="195"/>
      <c r="CR27" s="226">
        <v>15</v>
      </c>
      <c r="CS27" s="299" t="str">
        <f t="shared" si="84"/>
        <v>KER15</v>
      </c>
      <c r="CT27" s="239">
        <v>3</v>
      </c>
      <c r="CU27" s="239">
        <v>1</v>
      </c>
      <c r="CV27" s="239">
        <v>1</v>
      </c>
      <c r="CW27" s="239">
        <v>1</v>
      </c>
      <c r="CX27" s="239" t="s">
        <v>151</v>
      </c>
      <c r="CY27" s="239">
        <v>3</v>
      </c>
      <c r="CZ27" s="239">
        <v>3</v>
      </c>
      <c r="DA27" s="239">
        <v>3</v>
      </c>
      <c r="DB27" s="239">
        <v>3</v>
      </c>
      <c r="DC27" s="240">
        <v>3</v>
      </c>
      <c r="DD27" s="187"/>
      <c r="DE27" s="226">
        <v>15</v>
      </c>
      <c r="DF27" s="299" t="str">
        <f t="shared" si="77"/>
        <v>KER15</v>
      </c>
      <c r="DG27" s="227">
        <v>2</v>
      </c>
      <c r="DH27" s="227">
        <v>1</v>
      </c>
      <c r="DI27" s="227"/>
      <c r="DJ27" s="227"/>
      <c r="DK27" s="227"/>
      <c r="DL27" s="299" t="str">
        <f t="shared" si="68"/>
        <v>KER15</v>
      </c>
      <c r="DM27" s="227"/>
      <c r="DN27" s="241"/>
      <c r="DO27" s="227"/>
      <c r="DP27" s="227"/>
      <c r="DQ27" s="242"/>
      <c r="DR27" s="238"/>
      <c r="DS27" s="187"/>
      <c r="DT27" s="231">
        <v>15</v>
      </c>
      <c r="DU27" s="300" t="str">
        <f t="shared" si="85"/>
        <v>KER15</v>
      </c>
      <c r="DV27" s="232">
        <v>1</v>
      </c>
      <c r="DW27" s="232">
        <v>2</v>
      </c>
      <c r="DX27" s="232">
        <v>2</v>
      </c>
      <c r="DY27" s="187"/>
      <c r="DZ27" s="226">
        <v>15</v>
      </c>
      <c r="EA27" s="299" t="str">
        <f t="shared" si="78"/>
        <v>KER15</v>
      </c>
      <c r="EB27" s="227">
        <v>138</v>
      </c>
      <c r="EC27" s="227">
        <v>140.4</v>
      </c>
      <c r="ED27" s="241">
        <f t="shared" si="86"/>
        <v>1.0173913043478262</v>
      </c>
      <c r="EE27" s="227">
        <v>140.4</v>
      </c>
      <c r="EF27" s="241">
        <f t="shared" si="87"/>
        <v>1.0173913043478262</v>
      </c>
      <c r="EG27" s="227"/>
      <c r="EH27" s="227"/>
      <c r="EI27" s="227"/>
      <c r="EJ27" s="227"/>
      <c r="EK27" s="227"/>
      <c r="EL27" s="227"/>
      <c r="EM27" s="227"/>
      <c r="EN27" s="227"/>
      <c r="EO27" s="227"/>
      <c r="EP27" s="242">
        <v>46.904</v>
      </c>
      <c r="EQ27" s="331">
        <v>0</v>
      </c>
      <c r="ER27" s="333">
        <f t="shared" si="79"/>
        <v>0</v>
      </c>
      <c r="ES27" s="200"/>
      <c r="ET27" s="342" t="str">
        <f t="shared" si="89"/>
        <v>KER15</v>
      </c>
      <c r="EU27" s="227">
        <v>130</v>
      </c>
      <c r="EV27" s="227">
        <v>819</v>
      </c>
      <c r="EW27" s="227">
        <v>1</v>
      </c>
      <c r="EX27" s="227">
        <v>819</v>
      </c>
      <c r="EY27" s="227">
        <v>383</v>
      </c>
      <c r="EZ27" s="227">
        <v>535.5</v>
      </c>
      <c r="FA27" s="338">
        <f t="shared" si="80"/>
        <v>1.3981723237597912</v>
      </c>
      <c r="FB27" s="227"/>
      <c r="FC27" s="227"/>
      <c r="FD27" s="226">
        <v>15</v>
      </c>
      <c r="FE27" s="339" t="str">
        <f t="shared" si="81"/>
        <v>KER15</v>
      </c>
      <c r="FF27" s="227">
        <v>1</v>
      </c>
      <c r="FG27" s="242"/>
      <c r="FH27" s="242"/>
      <c r="FI27" s="242"/>
      <c r="FJ27" s="238">
        <v>4</v>
      </c>
    </row>
    <row r="28" spans="18:161" ht="6.75" customHeight="1">
      <c r="R28" s="320"/>
      <c r="S28" s="319"/>
      <c r="AX28" s="4"/>
      <c r="BU28" s="322"/>
      <c r="DU28" s="319"/>
      <c r="ER28" s="329"/>
      <c r="ET28" s="319"/>
      <c r="FA28" s="319"/>
      <c r="FE28" s="319"/>
    </row>
    <row r="29" spans="2:166" ht="17.25" customHeight="1">
      <c r="B29" s="351" t="s">
        <v>152</v>
      </c>
      <c r="C29" s="343" t="s">
        <v>153</v>
      </c>
      <c r="D29" s="343" t="s">
        <v>153</v>
      </c>
      <c r="E29" s="284"/>
      <c r="F29" s="284"/>
      <c r="G29" s="343" t="s">
        <v>153</v>
      </c>
      <c r="H29" s="343" t="s">
        <v>153</v>
      </c>
      <c r="I29" s="343" t="s">
        <v>153</v>
      </c>
      <c r="J29" s="343" t="s">
        <v>153</v>
      </c>
      <c r="K29" s="343" t="s">
        <v>153</v>
      </c>
      <c r="L29" s="343" t="s">
        <v>153</v>
      </c>
      <c r="M29" s="343" t="s">
        <v>153</v>
      </c>
      <c r="N29" s="343" t="s">
        <v>153</v>
      </c>
      <c r="O29" s="343" t="s">
        <v>153</v>
      </c>
      <c r="P29" s="343" t="s">
        <v>153</v>
      </c>
      <c r="Q29" s="343" t="s">
        <v>153</v>
      </c>
      <c r="R29" s="344" t="s">
        <v>153</v>
      </c>
      <c r="S29" s="343" t="s">
        <v>153</v>
      </c>
      <c r="T29" s="343" t="s">
        <v>153</v>
      </c>
      <c r="U29" s="343" t="s">
        <v>153</v>
      </c>
      <c r="V29" s="343" t="s">
        <v>153</v>
      </c>
      <c r="X29" s="351" t="s">
        <v>152</v>
      </c>
      <c r="Y29" s="343" t="s">
        <v>154</v>
      </c>
      <c r="Z29" s="343" t="s">
        <v>154</v>
      </c>
      <c r="AA29" s="353" t="s">
        <v>155</v>
      </c>
      <c r="AB29" s="353" t="s">
        <v>156</v>
      </c>
      <c r="AC29" s="353" t="s">
        <v>154</v>
      </c>
      <c r="AD29" s="353" t="s">
        <v>155</v>
      </c>
      <c r="AE29" s="353" t="s">
        <v>156</v>
      </c>
      <c r="AF29" s="343" t="s">
        <v>154</v>
      </c>
      <c r="AG29" s="343" t="s">
        <v>154</v>
      </c>
      <c r="AH29" s="244"/>
      <c r="AJ29" s="351" t="s">
        <v>152</v>
      </c>
      <c r="AK29" s="343" t="s">
        <v>153</v>
      </c>
      <c r="AL29" s="343" t="s">
        <v>153</v>
      </c>
      <c r="AM29" s="343" t="s">
        <v>153</v>
      </c>
      <c r="AN29" s="244"/>
      <c r="AO29" s="343" t="s">
        <v>153</v>
      </c>
      <c r="AP29" s="351" t="s">
        <v>152</v>
      </c>
      <c r="AQ29" s="352" t="s">
        <v>157</v>
      </c>
      <c r="AR29" s="352" t="s">
        <v>158</v>
      </c>
      <c r="AS29" s="343" t="s">
        <v>159</v>
      </c>
      <c r="AT29" s="343" t="s">
        <v>160</v>
      </c>
      <c r="AU29" s="353" t="s">
        <v>154</v>
      </c>
      <c r="AV29" s="343"/>
      <c r="AW29" s="352" t="s">
        <v>161</v>
      </c>
      <c r="AX29" s="245"/>
      <c r="AZ29" s="351" t="s">
        <v>152</v>
      </c>
      <c r="BA29" s="343" t="s">
        <v>153</v>
      </c>
      <c r="BB29" s="343" t="s">
        <v>153</v>
      </c>
      <c r="BC29" s="343" t="s">
        <v>153</v>
      </c>
      <c r="BD29" s="343" t="s">
        <v>153</v>
      </c>
      <c r="BE29" s="244"/>
      <c r="BF29" s="244"/>
      <c r="BG29" s="351" t="s">
        <v>152</v>
      </c>
      <c r="BH29" s="343" t="s">
        <v>162</v>
      </c>
      <c r="BI29" s="343" t="s">
        <v>163</v>
      </c>
      <c r="BJ29" s="352" t="s">
        <v>158</v>
      </c>
      <c r="BK29" s="352" t="s">
        <v>164</v>
      </c>
      <c r="BL29" s="343" t="s">
        <v>165</v>
      </c>
      <c r="BM29" s="353" t="s">
        <v>154</v>
      </c>
      <c r="BN29" s="343" t="s">
        <v>153</v>
      </c>
      <c r="BO29" s="244"/>
      <c r="BP29" s="352" t="s">
        <v>166</v>
      </c>
      <c r="CP29" s="244"/>
      <c r="CQ29" s="246"/>
      <c r="CR29" s="244"/>
      <c r="CS29" s="244"/>
      <c r="CT29" s="343" t="s">
        <v>167</v>
      </c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EA29" s="351" t="s">
        <v>152</v>
      </c>
      <c r="EB29" s="343" t="s">
        <v>153</v>
      </c>
      <c r="EC29" s="343" t="s">
        <v>153</v>
      </c>
      <c r="ED29" s="343" t="s">
        <v>153</v>
      </c>
      <c r="EE29" s="343" t="s">
        <v>153</v>
      </c>
      <c r="EF29" s="343" t="s">
        <v>153</v>
      </c>
      <c r="EG29" s="343" t="s">
        <v>153</v>
      </c>
      <c r="EH29" s="343" t="s">
        <v>153</v>
      </c>
      <c r="EI29" s="343" t="s">
        <v>153</v>
      </c>
      <c r="EJ29" s="343" t="s">
        <v>153</v>
      </c>
      <c r="EK29" s="343" t="s">
        <v>153</v>
      </c>
      <c r="EL29" s="343" t="s">
        <v>153</v>
      </c>
      <c r="EM29" s="343" t="s">
        <v>153</v>
      </c>
      <c r="EN29" s="343" t="s">
        <v>153</v>
      </c>
      <c r="EO29" s="343" t="s">
        <v>153</v>
      </c>
      <c r="EP29" s="343" t="s">
        <v>153</v>
      </c>
      <c r="EQ29" s="251"/>
      <c r="ET29" s="351" t="s">
        <v>152</v>
      </c>
      <c r="EU29" s="343" t="s">
        <v>153</v>
      </c>
      <c r="EV29" s="343" t="s">
        <v>153</v>
      </c>
      <c r="EW29" s="343" t="s">
        <v>153</v>
      </c>
      <c r="EX29" s="343" t="s">
        <v>153</v>
      </c>
      <c r="EY29" s="343" t="s">
        <v>153</v>
      </c>
      <c r="EZ29" s="343" t="s">
        <v>153</v>
      </c>
      <c r="FA29" s="244"/>
      <c r="FB29" s="343" t="s">
        <v>153</v>
      </c>
      <c r="FC29" s="247"/>
      <c r="FE29" s="343" t="s">
        <v>153</v>
      </c>
      <c r="FF29" s="343" t="s">
        <v>153</v>
      </c>
      <c r="FG29" s="244"/>
      <c r="FH29" s="244"/>
      <c r="FI29" s="244"/>
      <c r="FJ29" s="343" t="s">
        <v>153</v>
      </c>
    </row>
    <row r="30" spans="2:166" ht="15.75">
      <c r="B30" s="351"/>
      <c r="C30" s="343"/>
      <c r="D30" s="343"/>
      <c r="E30" s="284"/>
      <c r="F30" s="284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4"/>
      <c r="S30" s="343"/>
      <c r="T30" s="343"/>
      <c r="U30" s="343"/>
      <c r="V30" s="343"/>
      <c r="X30" s="351"/>
      <c r="Y30" s="343"/>
      <c r="Z30" s="343"/>
      <c r="AA30" s="353"/>
      <c r="AB30" s="353"/>
      <c r="AC30" s="353"/>
      <c r="AD30" s="353"/>
      <c r="AE30" s="353"/>
      <c r="AF30" s="343"/>
      <c r="AG30" s="343"/>
      <c r="AH30" s="244"/>
      <c r="AJ30" s="351"/>
      <c r="AK30" s="343"/>
      <c r="AL30" s="343"/>
      <c r="AM30" s="343"/>
      <c r="AN30" s="244"/>
      <c r="AO30" s="343"/>
      <c r="AP30" s="351"/>
      <c r="AQ30" s="343"/>
      <c r="AR30" s="343"/>
      <c r="AS30" s="343"/>
      <c r="AT30" s="343"/>
      <c r="AU30" s="353"/>
      <c r="AV30" s="343"/>
      <c r="AW30" s="343"/>
      <c r="AX30" s="244"/>
      <c r="AZ30" s="351"/>
      <c r="BA30" s="343"/>
      <c r="BB30" s="343"/>
      <c r="BC30" s="343"/>
      <c r="BD30" s="343"/>
      <c r="BE30" s="244"/>
      <c r="BF30" s="244"/>
      <c r="BG30" s="351"/>
      <c r="BH30" s="343"/>
      <c r="BI30" s="343"/>
      <c r="BJ30" s="343"/>
      <c r="BK30" s="343"/>
      <c r="BL30" s="343"/>
      <c r="BM30" s="353"/>
      <c r="BN30" s="343"/>
      <c r="BO30" s="244"/>
      <c r="BP30" s="343"/>
      <c r="CP30" s="244"/>
      <c r="CQ30" s="246"/>
      <c r="CR30" s="244"/>
      <c r="CS30" s="244"/>
      <c r="CT30" s="343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EA30" s="351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251"/>
      <c r="ET30" s="351"/>
      <c r="EU30" s="343"/>
      <c r="EV30" s="343"/>
      <c r="EW30" s="343"/>
      <c r="EX30" s="343"/>
      <c r="EY30" s="343"/>
      <c r="EZ30" s="343"/>
      <c r="FA30" s="244"/>
      <c r="FB30" s="343"/>
      <c r="FC30" s="247"/>
      <c r="FE30" s="343"/>
      <c r="FF30" s="343"/>
      <c r="FG30" s="244"/>
      <c r="FH30" s="244"/>
      <c r="FI30" s="244"/>
      <c r="FJ30" s="343"/>
    </row>
    <row r="31" spans="2:166" ht="15.75">
      <c r="B31" s="351"/>
      <c r="C31" s="343"/>
      <c r="D31" s="343"/>
      <c r="E31" s="284"/>
      <c r="F31" s="284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4"/>
      <c r="S31" s="343"/>
      <c r="T31" s="343"/>
      <c r="U31" s="343"/>
      <c r="V31" s="343"/>
      <c r="X31" s="351"/>
      <c r="Y31" s="343"/>
      <c r="Z31" s="343"/>
      <c r="AA31" s="353"/>
      <c r="AB31" s="353"/>
      <c r="AC31" s="353"/>
      <c r="AD31" s="353"/>
      <c r="AE31" s="353"/>
      <c r="AF31" s="343"/>
      <c r="AG31" s="343"/>
      <c r="AH31" s="244"/>
      <c r="AJ31" s="351"/>
      <c r="AK31" s="343"/>
      <c r="AL31" s="343"/>
      <c r="AM31" s="343"/>
      <c r="AN31" s="244"/>
      <c r="AO31" s="343"/>
      <c r="AP31" s="351"/>
      <c r="AQ31" s="343"/>
      <c r="AR31" s="343"/>
      <c r="AS31" s="343"/>
      <c r="AT31" s="343"/>
      <c r="AU31" s="353"/>
      <c r="AV31" s="343"/>
      <c r="AW31" s="343"/>
      <c r="AX31" s="244"/>
      <c r="AZ31" s="351"/>
      <c r="BA31" s="343"/>
      <c r="BB31" s="343"/>
      <c r="BC31" s="343"/>
      <c r="BD31" s="343"/>
      <c r="BE31" s="244"/>
      <c r="BF31" s="244"/>
      <c r="BG31" s="351"/>
      <c r="BH31" s="343"/>
      <c r="BI31" s="343"/>
      <c r="BJ31" s="343"/>
      <c r="BK31" s="343"/>
      <c r="BL31" s="343"/>
      <c r="BM31" s="353"/>
      <c r="BN31" s="343"/>
      <c r="BO31" s="244"/>
      <c r="BP31" s="343"/>
      <c r="CP31" s="244"/>
      <c r="CQ31" s="246"/>
      <c r="CR31" s="244"/>
      <c r="CS31" s="244"/>
      <c r="CT31" s="343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EA31" s="351"/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251"/>
      <c r="ET31" s="351"/>
      <c r="EU31" s="343"/>
      <c r="EV31" s="343"/>
      <c r="EW31" s="343"/>
      <c r="EX31" s="343"/>
      <c r="EY31" s="343"/>
      <c r="EZ31" s="343"/>
      <c r="FA31" s="244"/>
      <c r="FB31" s="343"/>
      <c r="FC31" s="247"/>
      <c r="FE31" s="343"/>
      <c r="FF31" s="343"/>
      <c r="FG31" s="244"/>
      <c r="FH31" s="244"/>
      <c r="FI31" s="244"/>
      <c r="FJ31" s="343"/>
    </row>
    <row r="32" spans="2:166" ht="15.75">
      <c r="B32" s="351"/>
      <c r="C32" s="343"/>
      <c r="D32" s="343"/>
      <c r="E32" s="284"/>
      <c r="F32" s="284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4"/>
      <c r="S32" s="343"/>
      <c r="T32" s="343"/>
      <c r="U32" s="343"/>
      <c r="V32" s="343"/>
      <c r="X32" s="351"/>
      <c r="Y32" s="343"/>
      <c r="Z32" s="343"/>
      <c r="AA32" s="353"/>
      <c r="AB32" s="353"/>
      <c r="AC32" s="353"/>
      <c r="AD32" s="353"/>
      <c r="AE32" s="353"/>
      <c r="AF32" s="343"/>
      <c r="AG32" s="343"/>
      <c r="AH32" s="244"/>
      <c r="AJ32" s="351"/>
      <c r="AK32" s="343"/>
      <c r="AL32" s="343"/>
      <c r="AM32" s="343"/>
      <c r="AN32" s="244"/>
      <c r="AO32" s="343"/>
      <c r="AP32" s="351"/>
      <c r="AQ32" s="343"/>
      <c r="AR32" s="343"/>
      <c r="AS32" s="343"/>
      <c r="AT32" s="343"/>
      <c r="AU32" s="353"/>
      <c r="AV32" s="343"/>
      <c r="AW32" s="343"/>
      <c r="AX32" s="244"/>
      <c r="AZ32" s="351"/>
      <c r="BA32" s="343"/>
      <c r="BB32" s="343"/>
      <c r="BC32" s="343"/>
      <c r="BD32" s="343"/>
      <c r="BE32" s="244"/>
      <c r="BF32" s="244"/>
      <c r="BG32" s="351"/>
      <c r="BH32" s="343"/>
      <c r="BI32" s="343"/>
      <c r="BJ32" s="343"/>
      <c r="BK32" s="343"/>
      <c r="BL32" s="343"/>
      <c r="BM32" s="353"/>
      <c r="BN32" s="343"/>
      <c r="BO32" s="244"/>
      <c r="BP32" s="343"/>
      <c r="CP32" s="244"/>
      <c r="CQ32" s="246"/>
      <c r="CR32" s="244"/>
      <c r="CS32" s="244"/>
      <c r="CT32" s="343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EA32" s="351"/>
      <c r="EB32" s="343"/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3"/>
      <c r="EP32" s="343"/>
      <c r="EQ32" s="251"/>
      <c r="ET32" s="351"/>
      <c r="EU32" s="343"/>
      <c r="EV32" s="343"/>
      <c r="EW32" s="343"/>
      <c r="EX32" s="343"/>
      <c r="EY32" s="343"/>
      <c r="EZ32" s="343"/>
      <c r="FA32" s="244"/>
      <c r="FB32" s="343"/>
      <c r="FC32" s="247"/>
      <c r="FE32" s="343"/>
      <c r="FF32" s="343"/>
      <c r="FG32" s="244"/>
      <c r="FH32" s="244"/>
      <c r="FI32" s="244"/>
      <c r="FJ32" s="343"/>
    </row>
    <row r="33" spans="2:166" ht="15.75">
      <c r="B33" s="351"/>
      <c r="C33" s="343"/>
      <c r="D33" s="343"/>
      <c r="E33" s="284"/>
      <c r="F33" s="284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4"/>
      <c r="S33" s="343"/>
      <c r="T33" s="343"/>
      <c r="U33" s="343"/>
      <c r="V33" s="343"/>
      <c r="X33" s="351"/>
      <c r="Y33" s="343"/>
      <c r="Z33" s="343"/>
      <c r="AA33" s="353"/>
      <c r="AB33" s="353"/>
      <c r="AC33" s="353"/>
      <c r="AD33" s="353"/>
      <c r="AE33" s="353"/>
      <c r="AF33" s="343"/>
      <c r="AG33" s="343"/>
      <c r="AH33" s="244"/>
      <c r="AJ33" s="351"/>
      <c r="AK33" s="343"/>
      <c r="AL33" s="343"/>
      <c r="AM33" s="343"/>
      <c r="AN33" s="244"/>
      <c r="AO33" s="343"/>
      <c r="AP33" s="351"/>
      <c r="AQ33" s="343"/>
      <c r="AR33" s="343"/>
      <c r="AS33" s="343"/>
      <c r="AT33" s="343"/>
      <c r="AU33" s="353"/>
      <c r="AV33" s="343"/>
      <c r="AW33" s="343"/>
      <c r="AX33" s="244"/>
      <c r="AZ33" s="351"/>
      <c r="BA33" s="343"/>
      <c r="BB33" s="343"/>
      <c r="BC33" s="343"/>
      <c r="BD33" s="343"/>
      <c r="BE33" s="244"/>
      <c r="BF33" s="244"/>
      <c r="BG33" s="351"/>
      <c r="BH33" s="343"/>
      <c r="BI33" s="343"/>
      <c r="BJ33" s="343"/>
      <c r="BK33" s="343"/>
      <c r="BL33" s="343"/>
      <c r="BM33" s="353"/>
      <c r="BN33" s="343"/>
      <c r="BO33" s="244"/>
      <c r="BP33" s="343"/>
      <c r="CP33" s="244"/>
      <c r="CQ33" s="246"/>
      <c r="CR33" s="244"/>
      <c r="CS33" s="244"/>
      <c r="CT33" s="343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EA33" s="351"/>
      <c r="EB33" s="343"/>
      <c r="EC33" s="343"/>
      <c r="ED33" s="343"/>
      <c r="EE33" s="343"/>
      <c r="EF33" s="343"/>
      <c r="EG33" s="343"/>
      <c r="EH33" s="343"/>
      <c r="EI33" s="343"/>
      <c r="EJ33" s="343"/>
      <c r="EK33" s="343"/>
      <c r="EL33" s="343"/>
      <c r="EM33" s="343"/>
      <c r="EN33" s="343"/>
      <c r="EO33" s="343"/>
      <c r="EP33" s="343"/>
      <c r="EQ33" s="251"/>
      <c r="ET33" s="351"/>
      <c r="EU33" s="343"/>
      <c r="EV33" s="343"/>
      <c r="EW33" s="343"/>
      <c r="EX33" s="343"/>
      <c r="EY33" s="343"/>
      <c r="EZ33" s="343"/>
      <c r="FA33" s="244"/>
      <c r="FB33" s="343"/>
      <c r="FC33" s="247"/>
      <c r="FE33" s="343"/>
      <c r="FF33" s="343"/>
      <c r="FG33" s="244"/>
      <c r="FH33" s="244"/>
      <c r="FI33" s="244"/>
      <c r="FJ33" s="343"/>
    </row>
    <row r="34" spans="2:166" ht="15.75">
      <c r="B34" s="351"/>
      <c r="C34" s="343"/>
      <c r="D34" s="343"/>
      <c r="E34" s="284"/>
      <c r="F34" s="284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4"/>
      <c r="S34" s="343"/>
      <c r="T34" s="343"/>
      <c r="U34" s="343"/>
      <c r="V34" s="343"/>
      <c r="X34" s="351"/>
      <c r="Y34" s="343"/>
      <c r="Z34" s="343"/>
      <c r="AA34" s="353"/>
      <c r="AB34" s="353"/>
      <c r="AC34" s="353"/>
      <c r="AD34" s="353"/>
      <c r="AE34" s="353"/>
      <c r="AF34" s="343"/>
      <c r="AG34" s="343"/>
      <c r="AH34" s="244"/>
      <c r="AJ34" s="351"/>
      <c r="AK34" s="343"/>
      <c r="AL34" s="343"/>
      <c r="AM34" s="343"/>
      <c r="AN34" s="244"/>
      <c r="AO34" s="343"/>
      <c r="AP34" s="351"/>
      <c r="AQ34" s="343"/>
      <c r="AR34" s="343"/>
      <c r="AS34" s="343"/>
      <c r="AT34" s="343"/>
      <c r="AU34" s="353"/>
      <c r="AV34" s="343"/>
      <c r="AW34" s="343"/>
      <c r="AX34" s="244"/>
      <c r="AZ34" s="351"/>
      <c r="BA34" s="343"/>
      <c r="BB34" s="343"/>
      <c r="BC34" s="343"/>
      <c r="BD34" s="343"/>
      <c r="BE34" s="244"/>
      <c r="BF34" s="244"/>
      <c r="BG34" s="351"/>
      <c r="BH34" s="343"/>
      <c r="BI34" s="343"/>
      <c r="BJ34" s="343"/>
      <c r="BK34" s="343"/>
      <c r="BL34" s="343"/>
      <c r="BM34" s="353"/>
      <c r="BN34" s="343"/>
      <c r="BO34" s="244"/>
      <c r="BP34" s="343"/>
      <c r="CP34" s="244"/>
      <c r="CQ34" s="246"/>
      <c r="CR34" s="244"/>
      <c r="CS34" s="244"/>
      <c r="CT34" s="343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EA34" s="351"/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  <c r="EL34" s="343"/>
      <c r="EM34" s="343"/>
      <c r="EN34" s="343"/>
      <c r="EO34" s="343"/>
      <c r="EP34" s="343"/>
      <c r="EQ34" s="251"/>
      <c r="ET34" s="351"/>
      <c r="EU34" s="343"/>
      <c r="EV34" s="343"/>
      <c r="EW34" s="343"/>
      <c r="EX34" s="343"/>
      <c r="EY34" s="343"/>
      <c r="EZ34" s="343"/>
      <c r="FA34" s="244"/>
      <c r="FB34" s="343"/>
      <c r="FC34" s="247"/>
      <c r="FE34" s="343"/>
      <c r="FF34" s="343"/>
      <c r="FG34" s="244"/>
      <c r="FH34" s="244"/>
      <c r="FI34" s="244"/>
      <c r="FJ34" s="343"/>
    </row>
    <row r="35" spans="2:166" ht="15.75">
      <c r="B35" s="351"/>
      <c r="C35" s="343"/>
      <c r="D35" s="343"/>
      <c r="E35" s="284"/>
      <c r="F35" s="284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4"/>
      <c r="S35" s="343"/>
      <c r="T35" s="343"/>
      <c r="U35" s="343"/>
      <c r="V35" s="343"/>
      <c r="X35" s="351"/>
      <c r="Y35" s="343"/>
      <c r="Z35" s="343"/>
      <c r="AA35" s="353"/>
      <c r="AB35" s="353"/>
      <c r="AC35" s="353"/>
      <c r="AD35" s="353"/>
      <c r="AE35" s="353"/>
      <c r="AF35" s="343"/>
      <c r="AG35" s="343"/>
      <c r="AH35" s="244"/>
      <c r="AJ35" s="351"/>
      <c r="AK35" s="343"/>
      <c r="AL35" s="343"/>
      <c r="AM35" s="343"/>
      <c r="AN35" s="244"/>
      <c r="AO35" s="343"/>
      <c r="AP35" s="351"/>
      <c r="AQ35" s="343"/>
      <c r="AR35" s="343"/>
      <c r="AS35" s="343"/>
      <c r="AT35" s="343"/>
      <c r="AU35" s="353"/>
      <c r="AV35" s="343"/>
      <c r="AW35" s="343"/>
      <c r="AX35" s="244"/>
      <c r="AZ35" s="351"/>
      <c r="BA35" s="343"/>
      <c r="BB35" s="343"/>
      <c r="BC35" s="343"/>
      <c r="BD35" s="343"/>
      <c r="BE35" s="244"/>
      <c r="BF35" s="244"/>
      <c r="BG35" s="351"/>
      <c r="BH35" s="343"/>
      <c r="BI35" s="343"/>
      <c r="BJ35" s="343"/>
      <c r="BK35" s="343"/>
      <c r="BL35" s="343"/>
      <c r="BM35" s="353"/>
      <c r="BN35" s="343"/>
      <c r="BO35" s="244"/>
      <c r="BP35" s="343"/>
      <c r="CP35" s="244"/>
      <c r="CQ35" s="246"/>
      <c r="CR35" s="244"/>
      <c r="CS35" s="244"/>
      <c r="CT35" s="343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EA35" s="351"/>
      <c r="EB35" s="343"/>
      <c r="EC35" s="343"/>
      <c r="ED35" s="343"/>
      <c r="EE35" s="343"/>
      <c r="EF35" s="343"/>
      <c r="EG35" s="343"/>
      <c r="EH35" s="343"/>
      <c r="EI35" s="343"/>
      <c r="EJ35" s="343"/>
      <c r="EK35" s="343"/>
      <c r="EL35" s="343"/>
      <c r="EM35" s="343"/>
      <c r="EN35" s="343"/>
      <c r="EO35" s="343"/>
      <c r="EP35" s="343"/>
      <c r="EQ35" s="251"/>
      <c r="ET35" s="351"/>
      <c r="EU35" s="343"/>
      <c r="EV35" s="343"/>
      <c r="EW35" s="343"/>
      <c r="EX35" s="343"/>
      <c r="EY35" s="343"/>
      <c r="EZ35" s="343"/>
      <c r="FA35" s="244"/>
      <c r="FB35" s="343"/>
      <c r="FC35" s="247"/>
      <c r="FE35" s="343"/>
      <c r="FF35" s="343"/>
      <c r="FG35" s="244"/>
      <c r="FH35" s="244"/>
      <c r="FI35" s="244"/>
      <c r="FJ35" s="343"/>
    </row>
    <row r="36" spans="2:166" ht="15.75">
      <c r="B36" s="351"/>
      <c r="C36" s="343"/>
      <c r="D36" s="343"/>
      <c r="E36" s="284"/>
      <c r="F36" s="284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4"/>
      <c r="S36" s="343"/>
      <c r="T36" s="343"/>
      <c r="U36" s="343"/>
      <c r="V36" s="343"/>
      <c r="X36" s="351"/>
      <c r="Y36" s="343"/>
      <c r="Z36" s="343"/>
      <c r="AA36" s="353"/>
      <c r="AB36" s="353"/>
      <c r="AC36" s="353"/>
      <c r="AD36" s="353"/>
      <c r="AE36" s="353"/>
      <c r="AF36" s="343"/>
      <c r="AG36" s="343"/>
      <c r="AH36" s="244"/>
      <c r="AJ36" s="351"/>
      <c r="AK36" s="343"/>
      <c r="AL36" s="343"/>
      <c r="AM36" s="343"/>
      <c r="AN36" s="244"/>
      <c r="AO36" s="343"/>
      <c r="AP36" s="351"/>
      <c r="AQ36" s="343"/>
      <c r="AR36" s="343"/>
      <c r="AS36" s="343"/>
      <c r="AT36" s="343"/>
      <c r="AU36" s="353"/>
      <c r="AV36" s="343"/>
      <c r="AW36" s="343"/>
      <c r="AX36" s="244"/>
      <c r="AZ36" s="351"/>
      <c r="BA36" s="343"/>
      <c r="BB36" s="343"/>
      <c r="BC36" s="343"/>
      <c r="BD36" s="343"/>
      <c r="BE36" s="244"/>
      <c r="BF36" s="244"/>
      <c r="BG36" s="351"/>
      <c r="BH36" s="343"/>
      <c r="BI36" s="343"/>
      <c r="BJ36" s="343"/>
      <c r="BK36" s="343"/>
      <c r="BL36" s="343"/>
      <c r="BM36" s="353"/>
      <c r="BN36" s="343"/>
      <c r="BO36" s="244"/>
      <c r="BP36" s="343"/>
      <c r="CP36" s="244"/>
      <c r="CQ36" s="246"/>
      <c r="CR36" s="244"/>
      <c r="CS36" s="244"/>
      <c r="CT36" s="343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EA36" s="351"/>
      <c r="EB36" s="343"/>
      <c r="EC36" s="343"/>
      <c r="ED36" s="343"/>
      <c r="EE36" s="343"/>
      <c r="EF36" s="343"/>
      <c r="EG36" s="343"/>
      <c r="EH36" s="343"/>
      <c r="EI36" s="343"/>
      <c r="EJ36" s="343"/>
      <c r="EK36" s="343"/>
      <c r="EL36" s="343"/>
      <c r="EM36" s="343"/>
      <c r="EN36" s="343"/>
      <c r="EO36" s="343"/>
      <c r="EP36" s="343"/>
      <c r="EQ36" s="251"/>
      <c r="ET36" s="351"/>
      <c r="EU36" s="343"/>
      <c r="EV36" s="343"/>
      <c r="EW36" s="343"/>
      <c r="EX36" s="343"/>
      <c r="EY36" s="343"/>
      <c r="EZ36" s="343"/>
      <c r="FA36" s="244"/>
      <c r="FB36" s="343"/>
      <c r="FC36" s="247"/>
      <c r="FE36" s="343"/>
      <c r="FF36" s="343"/>
      <c r="FG36" s="244"/>
      <c r="FH36" s="244"/>
      <c r="FI36" s="244"/>
      <c r="FJ36" s="343"/>
    </row>
    <row r="37" spans="2:166" ht="15.75">
      <c r="B37" s="351"/>
      <c r="C37" s="343"/>
      <c r="D37" s="343"/>
      <c r="E37" s="284"/>
      <c r="F37" s="284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4"/>
      <c r="S37" s="343"/>
      <c r="T37" s="343"/>
      <c r="U37" s="343"/>
      <c r="V37" s="343"/>
      <c r="X37" s="351"/>
      <c r="Y37" s="343"/>
      <c r="Z37" s="343"/>
      <c r="AA37" s="353"/>
      <c r="AB37" s="353"/>
      <c r="AC37" s="353"/>
      <c r="AD37" s="353"/>
      <c r="AE37" s="353"/>
      <c r="AF37" s="343"/>
      <c r="AG37" s="343"/>
      <c r="AH37" s="244"/>
      <c r="AJ37" s="351"/>
      <c r="AK37" s="343"/>
      <c r="AL37" s="343"/>
      <c r="AM37" s="343"/>
      <c r="AN37" s="244"/>
      <c r="AO37" s="343"/>
      <c r="AP37" s="351"/>
      <c r="AQ37" s="343"/>
      <c r="AR37" s="343"/>
      <c r="AS37" s="343"/>
      <c r="AT37" s="343"/>
      <c r="AU37" s="353"/>
      <c r="AV37" s="343"/>
      <c r="AW37" s="343"/>
      <c r="AX37" s="244"/>
      <c r="AZ37" s="351"/>
      <c r="BA37" s="343"/>
      <c r="BB37" s="343"/>
      <c r="BC37" s="343"/>
      <c r="BD37" s="343"/>
      <c r="BE37" s="244"/>
      <c r="BF37" s="244"/>
      <c r="BG37" s="351"/>
      <c r="BH37" s="343"/>
      <c r="BI37" s="343"/>
      <c r="BJ37" s="343"/>
      <c r="BK37" s="343"/>
      <c r="BL37" s="343"/>
      <c r="BM37" s="353"/>
      <c r="BN37" s="343"/>
      <c r="BO37" s="244"/>
      <c r="BP37" s="343"/>
      <c r="CP37" s="244"/>
      <c r="CQ37" s="246"/>
      <c r="CR37" s="244"/>
      <c r="CS37" s="244"/>
      <c r="CT37" s="343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EA37" s="351"/>
      <c r="EB37" s="343"/>
      <c r="EC37" s="343"/>
      <c r="ED37" s="343"/>
      <c r="EE37" s="343"/>
      <c r="EF37" s="343"/>
      <c r="EG37" s="343"/>
      <c r="EH37" s="343"/>
      <c r="EI37" s="343"/>
      <c r="EJ37" s="343"/>
      <c r="EK37" s="343"/>
      <c r="EL37" s="343"/>
      <c r="EM37" s="343"/>
      <c r="EN37" s="343"/>
      <c r="EO37" s="343"/>
      <c r="EP37" s="343"/>
      <c r="EQ37" s="251"/>
      <c r="ET37" s="351"/>
      <c r="EU37" s="343"/>
      <c r="EV37" s="343"/>
      <c r="EW37" s="343"/>
      <c r="EX37" s="343"/>
      <c r="EY37" s="343"/>
      <c r="EZ37" s="343"/>
      <c r="FA37" s="244"/>
      <c r="FB37" s="343"/>
      <c r="FC37" s="247"/>
      <c r="FE37" s="343"/>
      <c r="FF37" s="343"/>
      <c r="FG37" s="244"/>
      <c r="FH37" s="244"/>
      <c r="FI37" s="244"/>
      <c r="FJ37" s="343"/>
    </row>
    <row r="38" spans="2:166" ht="15.75">
      <c r="B38" s="351"/>
      <c r="C38" s="343"/>
      <c r="D38" s="343"/>
      <c r="E38" s="284"/>
      <c r="F38" s="284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  <c r="S38" s="343"/>
      <c r="T38" s="343"/>
      <c r="U38" s="343"/>
      <c r="V38" s="343"/>
      <c r="X38" s="351"/>
      <c r="Y38" s="343"/>
      <c r="Z38" s="343"/>
      <c r="AA38" s="353"/>
      <c r="AB38" s="353"/>
      <c r="AC38" s="353"/>
      <c r="AD38" s="353"/>
      <c r="AE38" s="353"/>
      <c r="AF38" s="343"/>
      <c r="AG38" s="343"/>
      <c r="AH38" s="244"/>
      <c r="AJ38" s="351"/>
      <c r="AK38" s="343"/>
      <c r="AL38" s="343"/>
      <c r="AM38" s="343"/>
      <c r="AN38" s="244"/>
      <c r="AO38" s="343"/>
      <c r="AP38" s="351"/>
      <c r="AQ38" s="343"/>
      <c r="AR38" s="343"/>
      <c r="AS38" s="343"/>
      <c r="AT38" s="343"/>
      <c r="AU38" s="353"/>
      <c r="AV38" s="343"/>
      <c r="AW38" s="343"/>
      <c r="AX38" s="244"/>
      <c r="AZ38" s="351"/>
      <c r="BA38" s="343"/>
      <c r="BB38" s="343"/>
      <c r="BC38" s="343"/>
      <c r="BD38" s="343"/>
      <c r="BE38" s="244"/>
      <c r="BF38" s="244"/>
      <c r="BG38" s="351"/>
      <c r="BH38" s="343"/>
      <c r="BI38" s="343"/>
      <c r="BJ38" s="343"/>
      <c r="BK38" s="343"/>
      <c r="BL38" s="343"/>
      <c r="BM38" s="353"/>
      <c r="BN38" s="343"/>
      <c r="BO38" s="244"/>
      <c r="BP38" s="343"/>
      <c r="CP38" s="244"/>
      <c r="CQ38" s="246"/>
      <c r="CR38" s="244"/>
      <c r="CS38" s="244"/>
      <c r="CT38" s="343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EA38" s="351"/>
      <c r="EB38" s="343"/>
      <c r="EC38" s="343"/>
      <c r="ED38" s="343"/>
      <c r="EE38" s="343"/>
      <c r="EF38" s="343"/>
      <c r="EG38" s="343"/>
      <c r="EH38" s="343"/>
      <c r="EI38" s="343"/>
      <c r="EJ38" s="343"/>
      <c r="EK38" s="343"/>
      <c r="EL38" s="343"/>
      <c r="EM38" s="343"/>
      <c r="EN38" s="343"/>
      <c r="EO38" s="343"/>
      <c r="EP38" s="343"/>
      <c r="EQ38" s="251"/>
      <c r="ET38" s="351"/>
      <c r="EU38" s="343"/>
      <c r="EV38" s="343"/>
      <c r="EW38" s="343"/>
      <c r="EX38" s="343"/>
      <c r="EY38" s="343"/>
      <c r="EZ38" s="343"/>
      <c r="FA38" s="244"/>
      <c r="FB38" s="343"/>
      <c r="FC38" s="247"/>
      <c r="FE38" s="343"/>
      <c r="FF38" s="343"/>
      <c r="FG38" s="244"/>
      <c r="FH38" s="244"/>
      <c r="FI38" s="244"/>
      <c r="FJ38" s="343"/>
    </row>
    <row r="39" spans="2:166" ht="15.75">
      <c r="B39" s="351"/>
      <c r="C39" s="343"/>
      <c r="D39" s="343"/>
      <c r="E39" s="284"/>
      <c r="F39" s="284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4"/>
      <c r="S39" s="343"/>
      <c r="T39" s="343"/>
      <c r="U39" s="343"/>
      <c r="V39" s="343"/>
      <c r="X39" s="351"/>
      <c r="Y39" s="343"/>
      <c r="Z39" s="343"/>
      <c r="AA39" s="353"/>
      <c r="AB39" s="353"/>
      <c r="AC39" s="353"/>
      <c r="AD39" s="353"/>
      <c r="AE39" s="353"/>
      <c r="AF39" s="343"/>
      <c r="AG39" s="343"/>
      <c r="AH39" s="244"/>
      <c r="AJ39" s="351"/>
      <c r="AK39" s="343"/>
      <c r="AL39" s="343"/>
      <c r="AM39" s="343"/>
      <c r="AN39" s="244"/>
      <c r="AO39" s="343"/>
      <c r="AP39" s="351"/>
      <c r="AQ39" s="343"/>
      <c r="AR39" s="343"/>
      <c r="AS39" s="343"/>
      <c r="AT39" s="343"/>
      <c r="AU39" s="353"/>
      <c r="AV39" s="343"/>
      <c r="AW39" s="343"/>
      <c r="AX39" s="244"/>
      <c r="AZ39" s="351"/>
      <c r="BA39" s="343"/>
      <c r="BB39" s="343"/>
      <c r="BC39" s="343"/>
      <c r="BD39" s="343"/>
      <c r="BE39" s="244"/>
      <c r="BF39" s="244"/>
      <c r="BG39" s="351"/>
      <c r="BH39" s="343"/>
      <c r="BI39" s="343"/>
      <c r="BJ39" s="343"/>
      <c r="BK39" s="343"/>
      <c r="BL39" s="343"/>
      <c r="BM39" s="353"/>
      <c r="BN39" s="343"/>
      <c r="BO39" s="244"/>
      <c r="BP39" s="343"/>
      <c r="CP39" s="244"/>
      <c r="CQ39" s="246"/>
      <c r="CR39" s="244"/>
      <c r="CS39" s="244"/>
      <c r="CT39" s="343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EA39" s="351"/>
      <c r="EB39" s="343"/>
      <c r="EC39" s="343"/>
      <c r="ED39" s="343"/>
      <c r="EE39" s="343"/>
      <c r="EF39" s="343"/>
      <c r="EG39" s="343"/>
      <c r="EH39" s="343"/>
      <c r="EI39" s="343"/>
      <c r="EJ39" s="343"/>
      <c r="EK39" s="343"/>
      <c r="EL39" s="343"/>
      <c r="EM39" s="343"/>
      <c r="EN39" s="343"/>
      <c r="EO39" s="343"/>
      <c r="EP39" s="343"/>
      <c r="EQ39" s="251"/>
      <c r="ET39" s="351"/>
      <c r="EU39" s="343"/>
      <c r="EV39" s="343"/>
      <c r="EW39" s="343"/>
      <c r="EX39" s="343"/>
      <c r="EY39" s="343"/>
      <c r="EZ39" s="343"/>
      <c r="FA39" s="244"/>
      <c r="FB39" s="343"/>
      <c r="FC39" s="247"/>
      <c r="FE39" s="343"/>
      <c r="FF39" s="343"/>
      <c r="FG39" s="244"/>
      <c r="FH39" s="244"/>
      <c r="FI39" s="244"/>
      <c r="FJ39" s="343"/>
    </row>
    <row r="40" spans="2:166" ht="15.75">
      <c r="B40" s="351"/>
      <c r="C40" s="343"/>
      <c r="D40" s="343"/>
      <c r="E40" s="284"/>
      <c r="F40" s="284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4"/>
      <c r="S40" s="343"/>
      <c r="T40" s="343"/>
      <c r="U40" s="343"/>
      <c r="V40" s="343"/>
      <c r="X40" s="351"/>
      <c r="Y40" s="343"/>
      <c r="Z40" s="343"/>
      <c r="AA40" s="353"/>
      <c r="AB40" s="353"/>
      <c r="AC40" s="353"/>
      <c r="AD40" s="353"/>
      <c r="AE40" s="353"/>
      <c r="AF40" s="343"/>
      <c r="AG40" s="343"/>
      <c r="AH40" s="244"/>
      <c r="AJ40" s="351"/>
      <c r="AK40" s="343"/>
      <c r="AL40" s="343"/>
      <c r="AM40" s="343"/>
      <c r="AN40" s="244"/>
      <c r="AO40" s="343"/>
      <c r="AP40" s="351"/>
      <c r="AQ40" s="343"/>
      <c r="AR40" s="343"/>
      <c r="AS40" s="343"/>
      <c r="AT40" s="343"/>
      <c r="AU40" s="353"/>
      <c r="AV40" s="343"/>
      <c r="AW40" s="343"/>
      <c r="AX40" s="244"/>
      <c r="AZ40" s="351"/>
      <c r="BA40" s="343"/>
      <c r="BB40" s="343"/>
      <c r="BC40" s="343"/>
      <c r="BD40" s="343"/>
      <c r="BE40" s="244"/>
      <c r="BF40" s="244"/>
      <c r="BG40" s="351"/>
      <c r="BH40" s="343"/>
      <c r="BI40" s="343"/>
      <c r="BJ40" s="343"/>
      <c r="BK40" s="343"/>
      <c r="BL40" s="343"/>
      <c r="BM40" s="353"/>
      <c r="BN40" s="343"/>
      <c r="BO40" s="244"/>
      <c r="BP40" s="343"/>
      <c r="CP40" s="244"/>
      <c r="CQ40" s="246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EA40" s="351"/>
      <c r="EB40" s="343"/>
      <c r="EC40" s="343"/>
      <c r="ED40" s="343"/>
      <c r="EE40" s="343"/>
      <c r="EF40" s="343"/>
      <c r="EG40" s="343"/>
      <c r="EH40" s="343"/>
      <c r="EI40" s="343"/>
      <c r="EJ40" s="343"/>
      <c r="EK40" s="343"/>
      <c r="EL40" s="343"/>
      <c r="EM40" s="343"/>
      <c r="EN40" s="343"/>
      <c r="EO40" s="343"/>
      <c r="EP40" s="343"/>
      <c r="EQ40" s="251"/>
      <c r="ET40" s="351"/>
      <c r="EU40" s="343"/>
      <c r="EV40" s="343"/>
      <c r="EW40" s="343"/>
      <c r="EX40" s="343"/>
      <c r="EY40" s="343"/>
      <c r="EZ40" s="343"/>
      <c r="FA40" s="244"/>
      <c r="FB40" s="343"/>
      <c r="FC40" s="247"/>
      <c r="FE40" s="343"/>
      <c r="FF40" s="343"/>
      <c r="FG40" s="244"/>
      <c r="FH40" s="244"/>
      <c r="FI40" s="244"/>
      <c r="FJ40" s="343"/>
    </row>
    <row r="41" spans="2:166" ht="15.75">
      <c r="B41" s="351"/>
      <c r="C41" s="343"/>
      <c r="D41" s="343"/>
      <c r="E41" s="284"/>
      <c r="F41" s="284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4"/>
      <c r="S41" s="343"/>
      <c r="T41" s="343"/>
      <c r="U41" s="343"/>
      <c r="V41" s="343"/>
      <c r="X41" s="351"/>
      <c r="Y41" s="343"/>
      <c r="Z41" s="343"/>
      <c r="AA41" s="353"/>
      <c r="AB41" s="353"/>
      <c r="AC41" s="353"/>
      <c r="AD41" s="353"/>
      <c r="AE41" s="353"/>
      <c r="AF41" s="343"/>
      <c r="AG41" s="343"/>
      <c r="AH41" s="244"/>
      <c r="AJ41" s="351"/>
      <c r="AK41" s="343"/>
      <c r="AL41" s="343"/>
      <c r="AM41" s="343"/>
      <c r="AN41" s="244"/>
      <c r="AO41" s="343"/>
      <c r="AP41" s="351"/>
      <c r="AQ41" s="343"/>
      <c r="AR41" s="343"/>
      <c r="AS41" s="343"/>
      <c r="AT41" s="343"/>
      <c r="AU41" s="353"/>
      <c r="AV41" s="343"/>
      <c r="AW41" s="343"/>
      <c r="AX41" s="244"/>
      <c r="AZ41" s="351"/>
      <c r="BA41" s="343"/>
      <c r="BB41" s="343"/>
      <c r="BC41" s="343"/>
      <c r="BD41" s="343"/>
      <c r="BE41" s="244"/>
      <c r="BF41" s="244"/>
      <c r="BG41" s="351"/>
      <c r="BH41" s="343"/>
      <c r="BI41" s="343"/>
      <c r="BJ41" s="343"/>
      <c r="BK41" s="343"/>
      <c r="BL41" s="343"/>
      <c r="BM41" s="353"/>
      <c r="BN41" s="343"/>
      <c r="BO41" s="244"/>
      <c r="BP41" s="343"/>
      <c r="CP41" s="244"/>
      <c r="CQ41" s="246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EA41" s="351"/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251"/>
      <c r="ET41" s="351"/>
      <c r="EU41" s="343"/>
      <c r="EV41" s="343"/>
      <c r="EW41" s="343"/>
      <c r="EX41" s="343"/>
      <c r="EY41" s="343"/>
      <c r="EZ41" s="343"/>
      <c r="FA41" s="244"/>
      <c r="FB41" s="343"/>
      <c r="FC41" s="247"/>
      <c r="FE41" s="343"/>
      <c r="FF41" s="343"/>
      <c r="FG41" s="244"/>
      <c r="FH41" s="244"/>
      <c r="FI41" s="244"/>
      <c r="FJ41" s="343"/>
    </row>
    <row r="42" spans="2:166" ht="15.75">
      <c r="B42" s="351"/>
      <c r="C42" s="343"/>
      <c r="D42" s="343"/>
      <c r="E42" s="284"/>
      <c r="F42" s="284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4"/>
      <c r="S42" s="343"/>
      <c r="T42" s="343"/>
      <c r="U42" s="343"/>
      <c r="V42" s="343"/>
      <c r="X42" s="351"/>
      <c r="Y42" s="343"/>
      <c r="Z42" s="343"/>
      <c r="AA42" s="353"/>
      <c r="AB42" s="353"/>
      <c r="AC42" s="353"/>
      <c r="AD42" s="353"/>
      <c r="AE42" s="353"/>
      <c r="AF42" s="343"/>
      <c r="AG42" s="343"/>
      <c r="AH42" s="244"/>
      <c r="AJ42" s="351"/>
      <c r="AK42" s="343"/>
      <c r="AL42" s="343"/>
      <c r="AM42" s="343"/>
      <c r="AN42" s="244"/>
      <c r="AO42" s="343"/>
      <c r="AP42" s="351"/>
      <c r="AQ42" s="343"/>
      <c r="AR42" s="343"/>
      <c r="AS42" s="343"/>
      <c r="AT42" s="343"/>
      <c r="AU42" s="353"/>
      <c r="AV42" s="343"/>
      <c r="AW42" s="343"/>
      <c r="AX42" s="244"/>
      <c r="AZ42" s="351"/>
      <c r="BA42" s="343"/>
      <c r="BB42" s="343"/>
      <c r="BC42" s="343"/>
      <c r="BD42" s="343"/>
      <c r="BE42" s="244"/>
      <c r="BF42" s="244"/>
      <c r="BG42" s="351"/>
      <c r="BH42" s="343"/>
      <c r="BI42" s="343"/>
      <c r="BJ42" s="343"/>
      <c r="BK42" s="343"/>
      <c r="BL42" s="343"/>
      <c r="BM42" s="353"/>
      <c r="BN42" s="343"/>
      <c r="BO42" s="244"/>
      <c r="BP42" s="343"/>
      <c r="CP42" s="244"/>
      <c r="CQ42" s="246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EA42" s="351"/>
      <c r="EB42" s="343"/>
      <c r="EC42" s="343"/>
      <c r="ED42" s="343"/>
      <c r="EE42" s="343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251"/>
      <c r="ET42" s="351"/>
      <c r="EU42" s="343"/>
      <c r="EV42" s="343"/>
      <c r="EW42" s="343"/>
      <c r="EX42" s="343"/>
      <c r="EY42" s="343"/>
      <c r="EZ42" s="343"/>
      <c r="FA42" s="244"/>
      <c r="FB42" s="343"/>
      <c r="FC42" s="247"/>
      <c r="FE42" s="343"/>
      <c r="FF42" s="343"/>
      <c r="FG42" s="244"/>
      <c r="FH42" s="244"/>
      <c r="FI42" s="244"/>
      <c r="FJ42" s="343"/>
    </row>
    <row r="43" spans="2:166" ht="15.75">
      <c r="B43" s="351"/>
      <c r="C43" s="343"/>
      <c r="D43" s="343"/>
      <c r="E43" s="284"/>
      <c r="F43" s="284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4"/>
      <c r="S43" s="343"/>
      <c r="T43" s="343"/>
      <c r="U43" s="343"/>
      <c r="V43" s="343"/>
      <c r="X43" s="351"/>
      <c r="Y43" s="343"/>
      <c r="Z43" s="343"/>
      <c r="AA43" s="353"/>
      <c r="AB43" s="353"/>
      <c r="AC43" s="353"/>
      <c r="AD43" s="353"/>
      <c r="AE43" s="353"/>
      <c r="AF43" s="343"/>
      <c r="AG43" s="343"/>
      <c r="AH43" s="244"/>
      <c r="AJ43" s="351"/>
      <c r="AK43" s="343"/>
      <c r="AL43" s="343"/>
      <c r="AM43" s="343"/>
      <c r="AN43" s="244"/>
      <c r="AO43" s="343"/>
      <c r="AP43" s="351"/>
      <c r="AQ43" s="343"/>
      <c r="AR43" s="343"/>
      <c r="AS43" s="343"/>
      <c r="AT43" s="343"/>
      <c r="AU43" s="353"/>
      <c r="AV43" s="343"/>
      <c r="AW43" s="343"/>
      <c r="AX43" s="244"/>
      <c r="AZ43" s="351"/>
      <c r="BA43" s="343"/>
      <c r="BB43" s="343"/>
      <c r="BC43" s="343"/>
      <c r="BD43" s="343"/>
      <c r="BE43" s="244"/>
      <c r="BF43" s="244"/>
      <c r="BG43" s="351"/>
      <c r="BH43" s="343"/>
      <c r="BI43" s="343"/>
      <c r="BJ43" s="343"/>
      <c r="BK43" s="343"/>
      <c r="BL43" s="343"/>
      <c r="BM43" s="353"/>
      <c r="BN43" s="343"/>
      <c r="BO43" s="244"/>
      <c r="BP43" s="343"/>
      <c r="CP43" s="244"/>
      <c r="CQ43" s="246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EA43" s="351"/>
      <c r="EB43" s="343"/>
      <c r="EC43" s="343"/>
      <c r="ED43" s="343"/>
      <c r="EE43" s="343"/>
      <c r="EF43" s="343"/>
      <c r="EG43" s="343"/>
      <c r="EH43" s="343"/>
      <c r="EI43" s="343"/>
      <c r="EJ43" s="343"/>
      <c r="EK43" s="343"/>
      <c r="EL43" s="343"/>
      <c r="EM43" s="343"/>
      <c r="EN43" s="343"/>
      <c r="EO43" s="343"/>
      <c r="EP43" s="343"/>
      <c r="EQ43" s="251"/>
      <c r="ET43" s="351"/>
      <c r="EU43" s="343"/>
      <c r="EV43" s="343"/>
      <c r="EW43" s="343"/>
      <c r="EX43" s="343"/>
      <c r="EY43" s="343"/>
      <c r="EZ43" s="343"/>
      <c r="FA43" s="244"/>
      <c r="FB43" s="343"/>
      <c r="FC43" s="247"/>
      <c r="FE43" s="343"/>
      <c r="FF43" s="343"/>
      <c r="FG43" s="244"/>
      <c r="FH43" s="244"/>
      <c r="FI43" s="244"/>
      <c r="FJ43" s="343"/>
    </row>
    <row r="44" spans="2:166" ht="15.75">
      <c r="B44" s="351"/>
      <c r="C44" s="343"/>
      <c r="D44" s="343"/>
      <c r="E44" s="284"/>
      <c r="F44" s="284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4"/>
      <c r="S44" s="343"/>
      <c r="T44" s="343"/>
      <c r="U44" s="343"/>
      <c r="V44" s="343"/>
      <c r="X44" s="351"/>
      <c r="Y44" s="343"/>
      <c r="Z44" s="343"/>
      <c r="AA44" s="353"/>
      <c r="AB44" s="353"/>
      <c r="AC44" s="353"/>
      <c r="AD44" s="353"/>
      <c r="AE44" s="353"/>
      <c r="AF44" s="343"/>
      <c r="AG44" s="343"/>
      <c r="AH44" s="244"/>
      <c r="AJ44" s="351"/>
      <c r="AK44" s="343"/>
      <c r="AL44" s="343"/>
      <c r="AM44" s="343"/>
      <c r="AN44" s="244"/>
      <c r="AO44" s="343"/>
      <c r="AP44" s="351"/>
      <c r="AQ44" s="343"/>
      <c r="AR44" s="343"/>
      <c r="AS44" s="343"/>
      <c r="AT44" s="343"/>
      <c r="AU44" s="353"/>
      <c r="AV44" s="343"/>
      <c r="AW44" s="343"/>
      <c r="AX44" s="244"/>
      <c r="AZ44" s="351"/>
      <c r="BA44" s="343"/>
      <c r="BB44" s="343"/>
      <c r="BC44" s="343"/>
      <c r="BD44" s="343"/>
      <c r="BE44" s="244"/>
      <c r="BF44" s="244"/>
      <c r="BG44" s="351"/>
      <c r="BH44" s="343"/>
      <c r="BI44" s="343"/>
      <c r="BJ44" s="343"/>
      <c r="BK44" s="343"/>
      <c r="BL44" s="343"/>
      <c r="BM44" s="353"/>
      <c r="BN44" s="343"/>
      <c r="BO44" s="244"/>
      <c r="BP44" s="343"/>
      <c r="CP44" s="244"/>
      <c r="CQ44" s="246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EA44" s="351"/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  <c r="EL44" s="343"/>
      <c r="EM44" s="343"/>
      <c r="EN44" s="343"/>
      <c r="EO44" s="343"/>
      <c r="EP44" s="343"/>
      <c r="EQ44" s="251"/>
      <c r="ET44" s="351"/>
      <c r="EU44" s="343"/>
      <c r="EV44" s="343"/>
      <c r="EW44" s="343"/>
      <c r="EX44" s="343"/>
      <c r="EY44" s="343"/>
      <c r="EZ44" s="343"/>
      <c r="FA44" s="244"/>
      <c r="FB44" s="343"/>
      <c r="FC44" s="247"/>
      <c r="FE44" s="343"/>
      <c r="FF44" s="343"/>
      <c r="FG44" s="244"/>
      <c r="FH44" s="244"/>
      <c r="FI44" s="244"/>
      <c r="FJ44" s="343"/>
    </row>
    <row r="45" spans="2:166" ht="15.75">
      <c r="B45" s="351"/>
      <c r="C45" s="343"/>
      <c r="D45" s="343"/>
      <c r="E45" s="284"/>
      <c r="F45" s="284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4"/>
      <c r="S45" s="343"/>
      <c r="T45" s="343"/>
      <c r="U45" s="343"/>
      <c r="V45" s="343"/>
      <c r="X45" s="351"/>
      <c r="Y45" s="343"/>
      <c r="Z45" s="343"/>
      <c r="AA45" s="353"/>
      <c r="AB45" s="353"/>
      <c r="AC45" s="353"/>
      <c r="AD45" s="353"/>
      <c r="AE45" s="353"/>
      <c r="AF45" s="343"/>
      <c r="AG45" s="343"/>
      <c r="AH45" s="244"/>
      <c r="AJ45" s="351"/>
      <c r="AK45" s="343"/>
      <c r="AL45" s="343"/>
      <c r="AM45" s="343"/>
      <c r="AN45" s="244"/>
      <c r="AO45" s="343"/>
      <c r="AP45" s="351"/>
      <c r="AQ45" s="343"/>
      <c r="AR45" s="343"/>
      <c r="AS45" s="343"/>
      <c r="AT45" s="343"/>
      <c r="AU45" s="353"/>
      <c r="AV45" s="343"/>
      <c r="AW45" s="343"/>
      <c r="AX45" s="244"/>
      <c r="AZ45" s="351"/>
      <c r="BA45" s="343"/>
      <c r="BB45" s="343"/>
      <c r="BC45" s="343"/>
      <c r="BD45" s="343"/>
      <c r="BE45" s="244"/>
      <c r="BF45" s="244"/>
      <c r="BG45" s="351"/>
      <c r="BH45" s="343"/>
      <c r="BI45" s="343"/>
      <c r="BJ45" s="343"/>
      <c r="BK45" s="343"/>
      <c r="BL45" s="343"/>
      <c r="BM45" s="353"/>
      <c r="BN45" s="343"/>
      <c r="BO45" s="244"/>
      <c r="BP45" s="343"/>
      <c r="CP45" s="244"/>
      <c r="CQ45" s="246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EA45" s="351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  <c r="EL45" s="343"/>
      <c r="EM45" s="343"/>
      <c r="EN45" s="343"/>
      <c r="EO45" s="343"/>
      <c r="EP45" s="343"/>
      <c r="EQ45" s="251"/>
      <c r="ET45" s="351"/>
      <c r="EU45" s="343"/>
      <c r="EV45" s="343"/>
      <c r="EW45" s="343"/>
      <c r="EX45" s="343"/>
      <c r="EY45" s="343"/>
      <c r="EZ45" s="343"/>
      <c r="FA45" s="244"/>
      <c r="FB45" s="343"/>
      <c r="FC45" s="247"/>
      <c r="FE45" s="343"/>
      <c r="FF45" s="343"/>
      <c r="FG45" s="244"/>
      <c r="FH45" s="244"/>
      <c r="FI45" s="244"/>
      <c r="FJ45" s="343"/>
    </row>
    <row r="46" spans="2:166" ht="15" customHeight="1">
      <c r="B46" s="351"/>
      <c r="C46" s="343"/>
      <c r="D46" s="343"/>
      <c r="E46" s="284"/>
      <c r="F46" s="284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4"/>
      <c r="S46" s="343"/>
      <c r="T46" s="343"/>
      <c r="U46" s="343"/>
      <c r="V46" s="343"/>
      <c r="X46" s="351"/>
      <c r="Y46" s="343"/>
      <c r="Z46" s="343"/>
      <c r="AA46" s="353"/>
      <c r="AB46" s="353"/>
      <c r="AC46" s="353"/>
      <c r="AD46" s="353"/>
      <c r="AE46" s="353"/>
      <c r="AF46" s="343"/>
      <c r="AG46" s="343"/>
      <c r="AH46" s="244"/>
      <c r="AJ46" s="351"/>
      <c r="AK46" s="343"/>
      <c r="AL46" s="343"/>
      <c r="AM46" s="343"/>
      <c r="AN46" s="244"/>
      <c r="AO46" s="343"/>
      <c r="AP46" s="351"/>
      <c r="AQ46" s="343"/>
      <c r="AR46" s="343"/>
      <c r="AS46" s="343"/>
      <c r="AT46" s="343"/>
      <c r="AU46" s="353"/>
      <c r="AV46" s="343"/>
      <c r="AW46" s="343"/>
      <c r="AX46" s="244"/>
      <c r="AZ46" s="351"/>
      <c r="BA46" s="343"/>
      <c r="BB46" s="343"/>
      <c r="BC46" s="343"/>
      <c r="BD46" s="343"/>
      <c r="BE46" s="244"/>
      <c r="BF46" s="244"/>
      <c r="BG46" s="351"/>
      <c r="BH46" s="343"/>
      <c r="BI46" s="343"/>
      <c r="BJ46" s="343"/>
      <c r="BK46" s="343"/>
      <c r="BL46" s="343"/>
      <c r="BM46" s="353"/>
      <c r="BN46" s="343"/>
      <c r="BO46" s="244"/>
      <c r="BP46" s="343"/>
      <c r="CP46" s="244"/>
      <c r="CQ46" s="246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EA46" s="351"/>
      <c r="EB46" s="343"/>
      <c r="EC46" s="343"/>
      <c r="ED46" s="343"/>
      <c r="EE46" s="343"/>
      <c r="EF46" s="343"/>
      <c r="EG46" s="343"/>
      <c r="EH46" s="343"/>
      <c r="EI46" s="343"/>
      <c r="EJ46" s="343"/>
      <c r="EK46" s="343"/>
      <c r="EL46" s="343"/>
      <c r="EM46" s="343"/>
      <c r="EN46" s="343"/>
      <c r="EO46" s="343"/>
      <c r="EP46" s="343"/>
      <c r="EQ46" s="251"/>
      <c r="ET46" s="351"/>
      <c r="EU46" s="343"/>
      <c r="EV46" s="343"/>
      <c r="EW46" s="343"/>
      <c r="EX46" s="343"/>
      <c r="EY46" s="343"/>
      <c r="EZ46" s="343"/>
      <c r="FA46" s="244"/>
      <c r="FB46" s="343"/>
      <c r="FC46" s="247"/>
      <c r="FE46" s="343"/>
      <c r="FF46" s="343"/>
      <c r="FG46" s="244"/>
      <c r="FH46" s="244"/>
      <c r="FI46" s="244"/>
      <c r="FJ46" s="343"/>
    </row>
  </sheetData>
  <sheetProtection formatCells="0"/>
  <mergeCells count="113">
    <mergeCell ref="DU2:DX2"/>
    <mergeCell ref="DU1:DX1"/>
    <mergeCell ref="EA2:EP2"/>
    <mergeCell ref="ET2:FC2"/>
    <mergeCell ref="Z29:Z46"/>
    <mergeCell ref="AA29:AA46"/>
    <mergeCell ref="AB29:AB46"/>
    <mergeCell ref="AC29:AC46"/>
    <mergeCell ref="AQ29:AQ46"/>
    <mergeCell ref="BC29:BC46"/>
    <mergeCell ref="X1:AG1"/>
    <mergeCell ref="AJ1:AW1"/>
    <mergeCell ref="AZ1:BP1"/>
    <mergeCell ref="BS1:CF1"/>
    <mergeCell ref="DF1:DR1"/>
    <mergeCell ref="DF2:DR2"/>
    <mergeCell ref="Y29:Y46"/>
    <mergeCell ref="M29:M46"/>
    <mergeCell ref="N29:N46"/>
    <mergeCell ref="O29:O46"/>
    <mergeCell ref="EA1:EP1"/>
    <mergeCell ref="ET1:FC1"/>
    <mergeCell ref="X2:AG2"/>
    <mergeCell ref="AJ2:AW2"/>
    <mergeCell ref="AZ2:BP2"/>
    <mergeCell ref="BS2:CF2"/>
    <mergeCell ref="B12:V12"/>
    <mergeCell ref="B29:B46"/>
    <mergeCell ref="C29:C46"/>
    <mergeCell ref="X29:X46"/>
    <mergeCell ref="BA29:BA46"/>
    <mergeCell ref="BB29:BB46"/>
    <mergeCell ref="K29:K46"/>
    <mergeCell ref="G29:G46"/>
    <mergeCell ref="H29:H46"/>
    <mergeCell ref="AL29:AL46"/>
    <mergeCell ref="FE2:FJ2"/>
    <mergeCell ref="B4:V4"/>
    <mergeCell ref="X4:AG4"/>
    <mergeCell ref="AJ4:AW4"/>
    <mergeCell ref="DU4:DX4"/>
    <mergeCell ref="EA4:EP4"/>
    <mergeCell ref="ET4:FC4"/>
    <mergeCell ref="FE4:FJ4"/>
    <mergeCell ref="CI2:CP2"/>
    <mergeCell ref="CS2:DC2"/>
    <mergeCell ref="AR29:AR46"/>
    <mergeCell ref="AD29:AD46"/>
    <mergeCell ref="AE29:AE46"/>
    <mergeCell ref="AF29:AF46"/>
    <mergeCell ref="AG29:AG46"/>
    <mergeCell ref="AJ29:AJ46"/>
    <mergeCell ref="AK29:AK46"/>
    <mergeCell ref="AM29:AM46"/>
    <mergeCell ref="AO29:AO46"/>
    <mergeCell ref="AP29:AP46"/>
    <mergeCell ref="BH29:BH46"/>
    <mergeCell ref="AS29:AS46"/>
    <mergeCell ref="AT29:AT46"/>
    <mergeCell ref="AU29:AU46"/>
    <mergeCell ref="AV29:AV46"/>
    <mergeCell ref="AW29:AW46"/>
    <mergeCell ref="AZ29:AZ46"/>
    <mergeCell ref="BD29:BD46"/>
    <mergeCell ref="BG29:BG46"/>
    <mergeCell ref="BI29:BI46"/>
    <mergeCell ref="BJ29:BJ46"/>
    <mergeCell ref="BK29:BK46"/>
    <mergeCell ref="BL29:BL46"/>
    <mergeCell ref="BM29:BM46"/>
    <mergeCell ref="BN29:BN46"/>
    <mergeCell ref="BP29:BP46"/>
    <mergeCell ref="CT29:CT39"/>
    <mergeCell ref="EA29:EA46"/>
    <mergeCell ref="EB29:EB46"/>
    <mergeCell ref="EC29:EC46"/>
    <mergeCell ref="ED29:ED46"/>
    <mergeCell ref="EE29:EE46"/>
    <mergeCell ref="EF29:EF46"/>
    <mergeCell ref="EG29:EG46"/>
    <mergeCell ref="EH29:EH46"/>
    <mergeCell ref="EI29:EI46"/>
    <mergeCell ref="EJ29:EJ46"/>
    <mergeCell ref="FB29:FB46"/>
    <mergeCell ref="FE29:FE46"/>
    <mergeCell ref="FF29:FF46"/>
    <mergeCell ref="FJ29:FJ46"/>
    <mergeCell ref="ET29:ET46"/>
    <mergeCell ref="EU29:EU46"/>
    <mergeCell ref="EV29:EV46"/>
    <mergeCell ref="EW29:EW46"/>
    <mergeCell ref="EX29:EX46"/>
    <mergeCell ref="EY29:EY46"/>
    <mergeCell ref="B1:V1"/>
    <mergeCell ref="I29:I46"/>
    <mergeCell ref="J29:J46"/>
    <mergeCell ref="EZ29:EZ46"/>
    <mergeCell ref="EK29:EK46"/>
    <mergeCell ref="EL29:EL46"/>
    <mergeCell ref="EM29:EM46"/>
    <mergeCell ref="EN29:EN46"/>
    <mergeCell ref="EO29:EO46"/>
    <mergeCell ref="EP29:EP46"/>
    <mergeCell ref="T29:T46"/>
    <mergeCell ref="S29:S46"/>
    <mergeCell ref="R29:R46"/>
    <mergeCell ref="Q29:Q46"/>
    <mergeCell ref="D29:D46"/>
    <mergeCell ref="B2:V2"/>
    <mergeCell ref="L29:L46"/>
    <mergeCell ref="V29:V46"/>
    <mergeCell ref="U29:U46"/>
    <mergeCell ref="P29:P46"/>
  </mergeCells>
  <printOptions/>
  <pageMargins left="0.81" right="0.53" top="0.45" bottom="0.43" header="0.27" footer="0.28"/>
  <pageSetup horizontalDpi="600" verticalDpi="600" orientation="landscape" paperSize="9" scale="45" r:id="rId3"/>
  <colBreaks count="9" manualBreakCount="9">
    <brk id="23" max="46" man="1"/>
    <brk id="34" max="46" man="1"/>
    <brk id="50" max="46" man="1"/>
    <brk id="69" max="46" man="1"/>
    <brk id="85" max="46" man="1"/>
    <brk id="95" max="46" man="1"/>
    <brk id="108" max="46" man="1"/>
    <brk id="129" max="46" man="1"/>
    <brk id="149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sylvie bregeon</cp:lastModifiedBy>
  <cp:lastPrinted>2016-05-20T22:49:14Z</cp:lastPrinted>
  <dcterms:created xsi:type="dcterms:W3CDTF">2011-03-07T09:15:44Z</dcterms:created>
  <dcterms:modified xsi:type="dcterms:W3CDTF">2016-05-22T19:52:06Z</dcterms:modified>
  <cp:category/>
  <cp:version/>
  <cp:contentType/>
  <cp:contentStatus/>
</cp:coreProperties>
</file>